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73507457-2398-48C3-93FD-2E1A27CBB8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 ORÇAMENTARIA" sheetId="2" r:id="rId1"/>
    <sheet name="CRONOGRAMA" sheetId="4" r:id="rId2"/>
    <sheet name="BDI" sheetId="14" r:id="rId3"/>
    <sheet name="ENCARGOS SOCIAIS" sheetId="27" r:id="rId4"/>
    <sheet name="CPU 01" sheetId="37" r:id="rId5"/>
    <sheet name="CPU 02" sheetId="38" r:id="rId6"/>
    <sheet name="CPU 03" sheetId="40" r:id="rId7"/>
    <sheet name="CPU 04" sheetId="44" r:id="rId8"/>
    <sheet name="CPU MÃO DE OBRA" sheetId="22" r:id="rId9"/>
    <sheet name="CPU INSUMOS" sheetId="25" r:id="rId10"/>
    <sheet name="CPU EPI" sheetId="23" r:id="rId11"/>
    <sheet name="CPU PCMSO" sheetId="24" r:id="rId12"/>
  </sheets>
  <definedNames>
    <definedName name="_xlnm._FilterDatabase" localSheetId="9" hidden="1">'CPU INSUMOS'!$A$10:$E$21</definedName>
    <definedName name="_xlnm.Print_Area" localSheetId="2">BDI!$A$1:$M$31</definedName>
    <definedName name="_xlnm.Print_Area" localSheetId="4">'CPU 01'!$A$1:$G$108</definedName>
    <definedName name="_xlnm.Print_Area" localSheetId="5">'CPU 02'!$A$1:$I$86</definedName>
    <definedName name="_xlnm.Print_Area" localSheetId="6">'CPU 03'!$A$1:$L$58</definedName>
    <definedName name="_xlnm.Print_Area" localSheetId="7">'CPU 04'!$A$1:$I$84</definedName>
    <definedName name="_xlnm.Print_Area" localSheetId="10">'CPU EPI'!$A$1:$G$104</definedName>
    <definedName name="_xlnm.Print_Area" localSheetId="9">'CPU INSUMOS'!$A$1:$E$33</definedName>
    <definedName name="_xlnm.Print_Area" localSheetId="8">'CPU MÃO DE OBRA'!$A$1:$R$62</definedName>
    <definedName name="_xlnm.Print_Area" localSheetId="11">'CPU PCMSO'!$A$1:$K$42</definedName>
    <definedName name="_xlnm.Print_Area" localSheetId="1">CRONOGRAMA!$A$1:$K$36</definedName>
    <definedName name="_xlnm.Print_Area" localSheetId="3">'ENCARGOS SOCIAIS'!$A$1:$D$64</definedName>
    <definedName name="_xlnm.Print_Area" localSheetId="0">'PLANILHA ORÇAMENTARIA'!$A$1:$I$35</definedName>
    <definedName name="_xlnm.Print_Titles" localSheetId="4">'CPU 01'!$1:$10</definedName>
    <definedName name="_xlnm.Print_Titles" localSheetId="5">'CPU 02'!$1:$10</definedName>
    <definedName name="_xlnm.Print_Titles" localSheetId="6">'CPU 03'!$1:$10</definedName>
    <definedName name="_xlnm.Print_Titles" localSheetId="7">'CPU 04'!$1:$10</definedName>
    <definedName name="_xlnm.Print_Titles" localSheetId="10">'CPU EPI'!$1:$9</definedName>
    <definedName name="_xlnm.Print_Titles" localSheetId="9">'CPU INSUMOS'!$1:$10</definedName>
    <definedName name="_xlnm.Print_Titles" localSheetId="8">'CPU MÃO DE OBRA'!$1:$9</definedName>
    <definedName name="_xlnm.Print_Titles" localSheetId="11">'CPU PCMSO'!$1:$9</definedName>
    <definedName name="_xlnm.Print_Titles" localSheetId="3">'ENCARGOS SOCIAIS'!$1:$8</definedName>
    <definedName name="_xlnm.Print_Titles" localSheetId="0">'PLANILHA ORÇAMENTARIA'!$1:$8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4" l="1"/>
  <c r="D50" i="44" s="1"/>
  <c r="D52" i="44" s="1"/>
  <c r="A10" i="44"/>
  <c r="D83" i="44"/>
  <c r="D82" i="44"/>
  <c r="A82" i="44"/>
  <c r="D81" i="44"/>
  <c r="A81" i="44"/>
  <c r="D80" i="44"/>
  <c r="A80" i="44"/>
  <c r="A76" i="44"/>
  <c r="F72" i="44"/>
  <c r="F62" i="44"/>
  <c r="D61" i="44"/>
  <c r="F61" i="44" s="1"/>
  <c r="D53" i="44"/>
  <c r="E43" i="44"/>
  <c r="G43" i="44" s="1"/>
  <c r="F44" i="44" s="1"/>
  <c r="A36" i="44"/>
  <c r="F32" i="44"/>
  <c r="H31" i="44"/>
  <c r="H32" i="44" s="1"/>
  <c r="A31" i="44"/>
  <c r="F24" i="44"/>
  <c r="A12" i="44"/>
  <c r="A11" i="44"/>
  <c r="I8" i="44"/>
  <c r="A8" i="44"/>
  <c r="A7" i="44"/>
  <c r="I6" i="44"/>
  <c r="A6" i="44"/>
  <c r="A3" i="44"/>
  <c r="A2" i="44"/>
  <c r="A1" i="44"/>
  <c r="E26" i="40"/>
  <c r="G26" i="40" s="1"/>
  <c r="A26" i="40"/>
  <c r="E25" i="40"/>
  <c r="G25" i="40" s="1"/>
  <c r="E24" i="40"/>
  <c r="C24" i="40"/>
  <c r="C23" i="40"/>
  <c r="E23" i="40"/>
  <c r="G23" i="40" s="1"/>
  <c r="A25" i="40"/>
  <c r="A24" i="40"/>
  <c r="A23" i="40"/>
  <c r="D55" i="38"/>
  <c r="D44" i="37"/>
  <c r="D54" i="38"/>
  <c r="D56" i="38" s="1"/>
  <c r="D58" i="38" s="1"/>
  <c r="F71" i="38" s="1"/>
  <c r="F64" i="38"/>
  <c r="D63" i="38"/>
  <c r="F63" i="38" s="1"/>
  <c r="E45" i="38"/>
  <c r="F18" i="22"/>
  <c r="F17" i="22"/>
  <c r="G52" i="37"/>
  <c r="E52" i="37"/>
  <c r="D87" i="23"/>
  <c r="D86" i="23"/>
  <c r="D84" i="23"/>
  <c r="D83" i="23"/>
  <c r="D79" i="23"/>
  <c r="D78" i="23"/>
  <c r="D77" i="23"/>
  <c r="D76" i="23"/>
  <c r="D75" i="23"/>
  <c r="D70" i="23"/>
  <c r="D68" i="23"/>
  <c r="A75" i="23"/>
  <c r="A59" i="23"/>
  <c r="A43" i="23"/>
  <c r="D54" i="44" l="1"/>
  <c r="D56" i="44" s="1"/>
  <c r="F69" i="44" s="1"/>
  <c r="F63" i="44"/>
  <c r="F65" i="44" s="1"/>
  <c r="F65" i="38"/>
  <c r="F67" i="38" s="1"/>
  <c r="F74" i="38"/>
  <c r="F33" i="38"/>
  <c r="F24" i="38"/>
  <c r="D43" i="37" l="1"/>
  <c r="D45" i="37" s="1"/>
  <c r="D47" i="37" s="1"/>
  <c r="E53" i="37" s="1"/>
  <c r="D59" i="37"/>
  <c r="B13" i="22"/>
  <c r="D32" i="37"/>
  <c r="F20" i="2"/>
  <c r="F18" i="2"/>
  <c r="C63" i="27" l="1"/>
  <c r="C62" i="27"/>
  <c r="A62" i="27"/>
  <c r="A61" i="27"/>
  <c r="C61" i="27"/>
  <c r="C60" i="27"/>
  <c r="H30" i="14"/>
  <c r="G33" i="4"/>
  <c r="G40" i="24"/>
  <c r="H29" i="14"/>
  <c r="H28" i="14"/>
  <c r="H27" i="14"/>
  <c r="A29" i="14"/>
  <c r="A28" i="14"/>
  <c r="A27" i="14"/>
  <c r="G32" i="4"/>
  <c r="G31" i="4"/>
  <c r="G30" i="4"/>
  <c r="A32" i="4"/>
  <c r="G39" i="24"/>
  <c r="G38" i="24"/>
  <c r="G37" i="24"/>
  <c r="A39" i="24"/>
  <c r="A38" i="24"/>
  <c r="D103" i="23"/>
  <c r="A102" i="23"/>
  <c r="D102" i="23"/>
  <c r="D101" i="23"/>
  <c r="D100" i="23"/>
  <c r="A101" i="23"/>
  <c r="A100" i="23"/>
  <c r="A24" i="25"/>
  <c r="C32" i="25"/>
  <c r="C31" i="25"/>
  <c r="C30" i="25"/>
  <c r="C29" i="25"/>
  <c r="A31" i="25"/>
  <c r="A30" i="25"/>
  <c r="A29" i="25"/>
  <c r="H61" i="22"/>
  <c r="H60" i="22"/>
  <c r="H59" i="22"/>
  <c r="H58" i="22"/>
  <c r="A60" i="22"/>
  <c r="A59" i="22"/>
  <c r="D55" i="40" l="1"/>
  <c r="D54" i="40"/>
  <c r="D53" i="40"/>
  <c r="D52" i="40"/>
  <c r="A54" i="40"/>
  <c r="A53" i="40"/>
  <c r="A52" i="40"/>
  <c r="D85" i="38"/>
  <c r="D84" i="38"/>
  <c r="D83" i="38"/>
  <c r="D82" i="38"/>
  <c r="A82" i="38"/>
  <c r="A83" i="38"/>
  <c r="A84" i="38"/>
  <c r="D107" i="37"/>
  <c r="D106" i="37"/>
  <c r="D105" i="37"/>
  <c r="D104" i="37"/>
  <c r="A96" i="37"/>
  <c r="A104" i="37"/>
  <c r="N38" i="22"/>
  <c r="N37" i="22"/>
  <c r="A91" i="23" l="1"/>
  <c r="A31" i="4" l="1"/>
  <c r="A30" i="4"/>
  <c r="A25" i="4"/>
  <c r="A1" i="4"/>
  <c r="A37" i="24"/>
  <c r="A32" i="24"/>
  <c r="A1" i="24"/>
  <c r="A58" i="22" l="1"/>
  <c r="A51" i="22"/>
  <c r="A1" i="23"/>
  <c r="A6" i="23"/>
  <c r="A11" i="23"/>
  <c r="D11" i="23"/>
  <c r="F11" i="23" s="1"/>
  <c r="D12" i="23"/>
  <c r="E44" i="23"/>
  <c r="D13" i="23"/>
  <c r="F13" i="23" s="1"/>
  <c r="G13" i="23" s="1"/>
  <c r="D14" i="23"/>
  <c r="E63" i="23"/>
  <c r="F16" i="23"/>
  <c r="G16" i="23" s="1"/>
  <c r="E33" i="23"/>
  <c r="F18" i="23"/>
  <c r="G18" i="23" s="1"/>
  <c r="D19" i="23"/>
  <c r="D20" i="23"/>
  <c r="D22" i="23"/>
  <c r="D23" i="23"/>
  <c r="A27" i="23"/>
  <c r="B27" i="23"/>
  <c r="D27" i="23"/>
  <c r="E27" i="23"/>
  <c r="B28" i="23"/>
  <c r="D28" i="23"/>
  <c r="B29" i="23"/>
  <c r="D29" i="23"/>
  <c r="E29" i="23"/>
  <c r="B30" i="23"/>
  <c r="D30" i="23"/>
  <c r="B31" i="23"/>
  <c r="B32" i="23"/>
  <c r="E32" i="23"/>
  <c r="F32" i="23" s="1"/>
  <c r="G32" i="23" s="1"/>
  <c r="B33" i="23"/>
  <c r="B34" i="23"/>
  <c r="E34" i="23"/>
  <c r="F34" i="23" s="1"/>
  <c r="G34" i="23" s="1"/>
  <c r="B35" i="23"/>
  <c r="D35" i="23"/>
  <c r="B36" i="23"/>
  <c r="D36" i="23"/>
  <c r="E36" i="23"/>
  <c r="B37" i="23"/>
  <c r="B38" i="23"/>
  <c r="D38" i="23"/>
  <c r="B39" i="23"/>
  <c r="D39" i="23"/>
  <c r="B40" i="23"/>
  <c r="B43" i="23"/>
  <c r="D43" i="23"/>
  <c r="E43" i="23"/>
  <c r="B44" i="23"/>
  <c r="D44" i="23"/>
  <c r="B45" i="23"/>
  <c r="D45" i="23"/>
  <c r="E45" i="23"/>
  <c r="B46" i="23"/>
  <c r="D46" i="23"/>
  <c r="B47" i="23"/>
  <c r="D47" i="23"/>
  <c r="B48" i="23"/>
  <c r="E48" i="23"/>
  <c r="F48" i="23" s="1"/>
  <c r="G48" i="23" s="1"/>
  <c r="B49" i="23"/>
  <c r="E49" i="23"/>
  <c r="F49" i="23" s="1"/>
  <c r="G49" i="23" s="1"/>
  <c r="B50" i="23"/>
  <c r="E50" i="23"/>
  <c r="F50" i="23" s="1"/>
  <c r="G50" i="23" s="1"/>
  <c r="B51" i="23"/>
  <c r="D51" i="23"/>
  <c r="B52" i="23"/>
  <c r="D52" i="23"/>
  <c r="E52" i="23"/>
  <c r="B53" i="23"/>
  <c r="B54" i="23"/>
  <c r="D54" i="23"/>
  <c r="B55" i="23"/>
  <c r="D55" i="23"/>
  <c r="B56" i="23"/>
  <c r="B59" i="23"/>
  <c r="D59" i="23"/>
  <c r="E59" i="23"/>
  <c r="B60" i="23"/>
  <c r="D60" i="23"/>
  <c r="B61" i="23"/>
  <c r="D61" i="23"/>
  <c r="E61" i="23"/>
  <c r="B62" i="23"/>
  <c r="D62" i="23"/>
  <c r="B63" i="23"/>
  <c r="D63" i="23"/>
  <c r="B64" i="23"/>
  <c r="E64" i="23"/>
  <c r="F64" i="23" s="1"/>
  <c r="G64" i="23" s="1"/>
  <c r="B65" i="23"/>
  <c r="B66" i="23"/>
  <c r="E66" i="23"/>
  <c r="F66" i="23" s="1"/>
  <c r="G66" i="23" s="1"/>
  <c r="B67" i="23"/>
  <c r="D67" i="23"/>
  <c r="B68" i="23"/>
  <c r="E68" i="23"/>
  <c r="F68" i="23" s="1"/>
  <c r="G68" i="23" s="1"/>
  <c r="B69" i="23"/>
  <c r="B70" i="23"/>
  <c r="B71" i="23"/>
  <c r="B72" i="23"/>
  <c r="B75" i="23"/>
  <c r="E75" i="23"/>
  <c r="B76" i="23"/>
  <c r="B77" i="23"/>
  <c r="E77" i="23"/>
  <c r="B78" i="23"/>
  <c r="B79" i="23"/>
  <c r="B80" i="23"/>
  <c r="E80" i="23"/>
  <c r="F80" i="23" s="1"/>
  <c r="G80" i="23" s="1"/>
  <c r="B81" i="23"/>
  <c r="B82" i="23"/>
  <c r="E82" i="23"/>
  <c r="F82" i="23" s="1"/>
  <c r="G82" i="23" s="1"/>
  <c r="B83" i="23"/>
  <c r="B84" i="23"/>
  <c r="E84" i="23"/>
  <c r="B85" i="23"/>
  <c r="B86" i="23"/>
  <c r="B87" i="23"/>
  <c r="B88" i="23"/>
  <c r="E81" i="23" l="1"/>
  <c r="F81" i="23" s="1"/>
  <c r="G81" i="23" s="1"/>
  <c r="E76" i="23"/>
  <c r="F76" i="23" s="1"/>
  <c r="G76" i="23" s="1"/>
  <c r="F17" i="23"/>
  <c r="E62" i="23"/>
  <c r="F62" i="23" s="1"/>
  <c r="G62" i="23" s="1"/>
  <c r="F75" i="23"/>
  <c r="G75" i="23" s="1"/>
  <c r="E67" i="23"/>
  <c r="F67" i="23" s="1"/>
  <c r="G67" i="23" s="1"/>
  <c r="E46" i="23"/>
  <c r="F46" i="23" s="1"/>
  <c r="G46" i="23" s="1"/>
  <c r="E35" i="23"/>
  <c r="F29" i="23"/>
  <c r="G29" i="23" s="1"/>
  <c r="F84" i="23"/>
  <c r="G84" i="23" s="1"/>
  <c r="F61" i="23"/>
  <c r="G61" i="23" s="1"/>
  <c r="E65" i="23"/>
  <c r="F65" i="23" s="1"/>
  <c r="G65" i="23" s="1"/>
  <c r="E60" i="23"/>
  <c r="F60" i="23" s="1"/>
  <c r="G60" i="23" s="1"/>
  <c r="F43" i="23"/>
  <c r="G43" i="23" s="1"/>
  <c r="F22" i="23"/>
  <c r="G22" i="23" s="1"/>
  <c r="F33" i="23"/>
  <c r="G33" i="23" s="1"/>
  <c r="E51" i="23"/>
  <c r="F51" i="23" s="1"/>
  <c r="G51" i="23" s="1"/>
  <c r="F45" i="23"/>
  <c r="G45" i="23" s="1"/>
  <c r="F19" i="23"/>
  <c r="G19" i="23" s="1"/>
  <c r="E83" i="23"/>
  <c r="F83" i="23" s="1"/>
  <c r="G83" i="23" s="1"/>
  <c r="E78" i="23"/>
  <c r="F78" i="23" s="1"/>
  <c r="G78" i="23" s="1"/>
  <c r="F36" i="23"/>
  <c r="G36" i="23" s="1"/>
  <c r="E30" i="23"/>
  <c r="E28" i="23"/>
  <c r="F23" i="23"/>
  <c r="G23" i="23" s="1"/>
  <c r="F14" i="23"/>
  <c r="G14" i="23" s="1"/>
  <c r="F12" i="23"/>
  <c r="G12" i="23" s="1"/>
  <c r="F59" i="23"/>
  <c r="G59" i="23" s="1"/>
  <c r="F52" i="23"/>
  <c r="G52" i="23" s="1"/>
  <c r="F20" i="23"/>
  <c r="G20" i="23" s="1"/>
  <c r="F15" i="23"/>
  <c r="G15" i="23" s="1"/>
  <c r="E79" i="23"/>
  <c r="E31" i="23"/>
  <c r="E47" i="23"/>
  <c r="F47" i="23" s="1"/>
  <c r="G47" i="23" s="1"/>
  <c r="G11" i="23"/>
  <c r="F77" i="23"/>
  <c r="G77" i="23" s="1"/>
  <c r="F63" i="23"/>
  <c r="G63" i="23" s="1"/>
  <c r="F27" i="23"/>
  <c r="E71" i="23"/>
  <c r="F71" i="23" s="1"/>
  <c r="G71" i="23" s="1"/>
  <c r="E87" i="23"/>
  <c r="E39" i="23"/>
  <c r="E55" i="23"/>
  <c r="F55" i="23" s="1"/>
  <c r="G55" i="23" s="1"/>
  <c r="F21" i="23"/>
  <c r="G21" i="23" s="1"/>
  <c r="E37" i="23"/>
  <c r="E53" i="23"/>
  <c r="F53" i="23" s="1"/>
  <c r="G53" i="23" s="1"/>
  <c r="E69" i="23"/>
  <c r="F69" i="23" s="1"/>
  <c r="G69" i="23" s="1"/>
  <c r="E85" i="23"/>
  <c r="F44" i="23"/>
  <c r="G44" i="23" s="1"/>
  <c r="E70" i="23"/>
  <c r="F70" i="23" s="1"/>
  <c r="G70" i="23" s="1"/>
  <c r="E86" i="23"/>
  <c r="E38" i="23"/>
  <c r="E54" i="23"/>
  <c r="F54" i="23" s="1"/>
  <c r="G54" i="23" s="1"/>
  <c r="G17" i="23" l="1"/>
  <c r="F24" i="23"/>
  <c r="N13" i="22" s="1"/>
  <c r="F35" i="23"/>
  <c r="G35" i="23" s="1"/>
  <c r="F28" i="23"/>
  <c r="G28" i="23" s="1"/>
  <c r="G56" i="23"/>
  <c r="F30" i="23"/>
  <c r="G30" i="23" s="1"/>
  <c r="G72" i="23"/>
  <c r="F87" i="23"/>
  <c r="G87" i="23" s="1"/>
  <c r="F86" i="23"/>
  <c r="G86" i="23" s="1"/>
  <c r="G24" i="23"/>
  <c r="F79" i="23"/>
  <c r="G79" i="23" s="1"/>
  <c r="F72" i="23"/>
  <c r="N17" i="22" s="1"/>
  <c r="F85" i="23"/>
  <c r="G85" i="23" s="1"/>
  <c r="F39" i="23"/>
  <c r="G39" i="23" s="1"/>
  <c r="G27" i="23"/>
  <c r="F38" i="23"/>
  <c r="G38" i="23" s="1"/>
  <c r="F37" i="23"/>
  <c r="G37" i="23" s="1"/>
  <c r="F56" i="23"/>
  <c r="N15" i="22" s="1"/>
  <c r="F31" i="23"/>
  <c r="G31" i="23" s="1"/>
  <c r="F88" i="23" l="1"/>
  <c r="N18" i="22" s="1"/>
  <c r="G88" i="23"/>
  <c r="F40" i="23"/>
  <c r="N14" i="22" s="1"/>
  <c r="G40" i="23"/>
  <c r="A12" i="40" l="1"/>
  <c r="A11" i="40"/>
  <c r="A10" i="40"/>
  <c r="A7" i="40" l="1"/>
  <c r="A6" i="40"/>
  <c r="A1" i="40"/>
  <c r="A32" i="38"/>
  <c r="H32" i="38"/>
  <c r="A38" i="38"/>
  <c r="A78" i="38"/>
  <c r="H31" i="38"/>
  <c r="A23" i="37"/>
  <c r="L18" i="22"/>
  <c r="K18" i="22"/>
  <c r="G18" i="22"/>
  <c r="A31" i="38"/>
  <c r="A12" i="38"/>
  <c r="A11" i="38"/>
  <c r="A10" i="38"/>
  <c r="A37" i="38" l="1"/>
  <c r="H33" i="38"/>
  <c r="A33" i="37"/>
  <c r="A34" i="37"/>
  <c r="A7" i="38"/>
  <c r="A6" i="38"/>
  <c r="A1" i="38"/>
  <c r="A78" i="37"/>
  <c r="A79" i="37" s="1"/>
  <c r="A80" i="37" s="1"/>
  <c r="A81" i="37" s="1"/>
  <c r="A82" i="37" s="1"/>
  <c r="A83" i="37" s="1"/>
  <c r="A84" i="37" s="1"/>
  <c r="F77" i="37"/>
  <c r="F84" i="37"/>
  <c r="F83" i="37"/>
  <c r="F82" i="37"/>
  <c r="F81" i="37"/>
  <c r="F80" i="37"/>
  <c r="F79" i="37"/>
  <c r="F78" i="37"/>
  <c r="F68" i="37"/>
  <c r="F69" i="37" s="1"/>
  <c r="F71" i="37" s="1"/>
  <c r="F60" i="37"/>
  <c r="F59" i="37"/>
  <c r="F53" i="37"/>
  <c r="F85" i="37" l="1"/>
  <c r="C92" i="37" s="1"/>
  <c r="F61" i="37"/>
  <c r="F63" i="37" s="1"/>
  <c r="D34" i="37" l="1"/>
  <c r="D33" i="37"/>
  <c r="F52" i="37"/>
  <c r="A32" i="37"/>
  <c r="F23" i="37"/>
  <c r="F22" i="37"/>
  <c r="F21" i="37"/>
  <c r="A16" i="22"/>
  <c r="A12" i="22"/>
  <c r="B22" i="37"/>
  <c r="B33" i="37" s="1"/>
  <c r="B21" i="37"/>
  <c r="B32" i="37" s="1"/>
  <c r="A12" i="37"/>
  <c r="A11" i="37"/>
  <c r="A10" i="37"/>
  <c r="A1" i="37"/>
  <c r="A7" i="37"/>
  <c r="A6" i="37"/>
  <c r="F54" i="37" l="1"/>
  <c r="F73" i="37" s="1"/>
  <c r="C91" i="37" s="1"/>
  <c r="F24" i="37"/>
  <c r="A1" i="25" l="1"/>
  <c r="A1" i="22"/>
  <c r="A60" i="27" l="1"/>
  <c r="A56" i="27"/>
  <c r="A1" i="27"/>
  <c r="A20" i="14"/>
  <c r="E14" i="14"/>
  <c r="A1" i="14"/>
  <c r="A2" i="4" l="1"/>
  <c r="A2" i="24"/>
  <c r="A2" i="23"/>
  <c r="A3" i="4"/>
  <c r="A3" i="24"/>
  <c r="A3" i="23"/>
  <c r="J8" i="4"/>
  <c r="G6" i="23"/>
  <c r="K6" i="24"/>
  <c r="A8" i="23"/>
  <c r="A3" i="27"/>
  <c r="A3" i="40"/>
  <c r="A3" i="38"/>
  <c r="A3" i="37"/>
  <c r="A3" i="25"/>
  <c r="A3" i="22"/>
  <c r="A105" i="37"/>
  <c r="D6" i="27"/>
  <c r="L6" i="40"/>
  <c r="I6" i="38"/>
  <c r="G6" i="37"/>
  <c r="E6" i="25"/>
  <c r="Q6" i="22"/>
  <c r="A106" i="37"/>
  <c r="A8" i="40"/>
  <c r="A8" i="38"/>
  <c r="A8" i="37"/>
  <c r="A2" i="14"/>
  <c r="A2" i="40"/>
  <c r="A2" i="38"/>
  <c r="A2" i="37"/>
  <c r="A2" i="25"/>
  <c r="A2" i="22"/>
  <c r="A2" i="27"/>
  <c r="A3" i="14"/>
  <c r="N35" i="22" l="1"/>
  <c r="N34" i="22"/>
  <c r="N30" i="22"/>
  <c r="I18" i="22" s="1"/>
  <c r="C18" i="24"/>
  <c r="E18" i="24" s="1"/>
  <c r="C17" i="24"/>
  <c r="E17" i="24" s="1"/>
  <c r="C16" i="24"/>
  <c r="E16" i="24" s="1"/>
  <c r="C15" i="24"/>
  <c r="E15" i="24" s="1"/>
  <c r="C14" i="24"/>
  <c r="E14" i="24" s="1"/>
  <c r="C13" i="24"/>
  <c r="E13" i="24" s="1"/>
  <c r="C12" i="24"/>
  <c r="E12" i="24" s="1"/>
  <c r="M26" i="22" l="1"/>
  <c r="C18" i="22" s="1"/>
  <c r="A8" i="27"/>
  <c r="C20" i="27"/>
  <c r="D20" i="27"/>
  <c r="C33" i="27"/>
  <c r="D33" i="27"/>
  <c r="C41" i="27"/>
  <c r="D41" i="27"/>
  <c r="C46" i="27"/>
  <c r="D46" i="27"/>
  <c r="C50" i="27"/>
  <c r="D50" i="27"/>
  <c r="G14" i="14"/>
  <c r="M12" i="14" s="1"/>
  <c r="P11" i="22" s="1"/>
  <c r="A8" i="4"/>
  <c r="C20" i="4"/>
  <c r="A8" i="24"/>
  <c r="C11" i="24"/>
  <c r="E11" i="24" s="1"/>
  <c r="E19" i="24" s="1"/>
  <c r="H11" i="24"/>
  <c r="C24" i="24"/>
  <c r="E24" i="24" s="1"/>
  <c r="C25" i="24"/>
  <c r="E25" i="24" s="1"/>
  <c r="A8" i="25"/>
  <c r="A7" i="22"/>
  <c r="A8" i="22"/>
  <c r="G13" i="22"/>
  <c r="K13" i="22"/>
  <c r="L13" i="22"/>
  <c r="G14" i="22"/>
  <c r="K14" i="22"/>
  <c r="L14" i="22"/>
  <c r="G15" i="22"/>
  <c r="K15" i="22"/>
  <c r="L15" i="22"/>
  <c r="C17" i="22"/>
  <c r="G17" i="22"/>
  <c r="K17" i="22"/>
  <c r="L17" i="22"/>
  <c r="N29" i="22"/>
  <c r="N32" i="22"/>
  <c r="N40" i="22"/>
  <c r="N41" i="22"/>
  <c r="H18" i="22" l="1"/>
  <c r="J15" i="22"/>
  <c r="J18" i="22"/>
  <c r="A6" i="25"/>
  <c r="A6" i="4"/>
  <c r="A6" i="22"/>
  <c r="A6" i="24"/>
  <c r="A6" i="27"/>
  <c r="D52" i="27"/>
  <c r="F11" i="22" s="1"/>
  <c r="C52" i="27"/>
  <c r="I17" i="22"/>
  <c r="E11" i="22"/>
  <c r="I14" i="22"/>
  <c r="I13" i="22"/>
  <c r="I15" i="22"/>
  <c r="H13" i="22"/>
  <c r="H15" i="22"/>
  <c r="H14" i="22"/>
  <c r="H17" i="22"/>
  <c r="J17" i="22"/>
  <c r="M7" i="14"/>
  <c r="R11" i="22"/>
  <c r="E26" i="24"/>
  <c r="L8" i="40" l="1"/>
  <c r="I8" i="38"/>
  <c r="G8" i="37"/>
  <c r="E15" i="22"/>
  <c r="J19" i="24"/>
  <c r="K11" i="24"/>
  <c r="K19" i="24" s="1"/>
  <c r="I21" i="24" s="1"/>
  <c r="E13" i="22"/>
  <c r="E14" i="22"/>
  <c r="I8" i="2"/>
  <c r="G45" i="38" l="1"/>
  <c r="F46" i="38" s="1"/>
  <c r="G24" i="40"/>
  <c r="H28" i="40" s="1"/>
  <c r="G19" i="2" s="1"/>
  <c r="H19" i="2" s="1"/>
  <c r="M15" i="22"/>
  <c r="O15" i="22" s="1"/>
  <c r="E33" i="37" s="1"/>
  <c r="F33" i="37" s="1"/>
  <c r="M17" i="22"/>
  <c r="M13" i="22"/>
  <c r="O13" i="22" s="1"/>
  <c r="E32" i="37" s="1"/>
  <c r="F32" i="37" s="1"/>
  <c r="M14" i="22"/>
  <c r="I28" i="24"/>
  <c r="F32" i="40" l="1"/>
  <c r="M18" i="22"/>
  <c r="O17" i="22"/>
  <c r="Q15" i="22"/>
  <c r="O14" i="22"/>
  <c r="E34" i="37" s="1"/>
  <c r="P13" i="22"/>
  <c r="Q13" i="22"/>
  <c r="P15" i="22"/>
  <c r="F34" i="37"/>
  <c r="F35" i="37" s="1"/>
  <c r="C90" i="37" s="1"/>
  <c r="E37" i="38" l="1"/>
  <c r="G37" i="38" s="1"/>
  <c r="Q17" i="22"/>
  <c r="R17" i="22" s="1"/>
  <c r="P17" i="22"/>
  <c r="C93" i="37"/>
  <c r="Q14" i="22"/>
  <c r="R14" i="22" s="1"/>
  <c r="R13" i="22"/>
  <c r="P14" i="22"/>
  <c r="R15" i="22"/>
  <c r="G13" i="2" l="1"/>
  <c r="M13" i="2" s="1"/>
  <c r="O18" i="22"/>
  <c r="E38" i="38" l="1"/>
  <c r="E36" i="44"/>
  <c r="G36" i="44" s="1"/>
  <c r="G37" i="44" s="1"/>
  <c r="F68" i="44" s="1"/>
  <c r="F70" i="44" s="1"/>
  <c r="F74" i="44" s="1"/>
  <c r="G20" i="2" s="1"/>
  <c r="H20" i="2" s="1"/>
  <c r="G38" i="38"/>
  <c r="P18" i="22"/>
  <c r="Q18" i="22"/>
  <c r="R18" i="22" s="1"/>
  <c r="G39" i="38" l="1"/>
  <c r="F70" i="38" s="1"/>
  <c r="F72" i="38" s="1"/>
  <c r="F76" i="38" s="1"/>
  <c r="G18" i="2" s="1"/>
  <c r="H18" i="2" s="1"/>
  <c r="H13" i="2" l="1"/>
  <c r="I13" i="2" s="1"/>
  <c r="I10" i="2" s="1"/>
  <c r="F33" i="40" l="1"/>
  <c r="F37" i="40" s="1"/>
  <c r="M20" i="2" l="1"/>
  <c r="I20" i="2"/>
  <c r="I19" i="2"/>
  <c r="M19" i="2"/>
  <c r="M18" i="2" l="1"/>
  <c r="M22" i="2" s="1"/>
  <c r="I18" i="2"/>
  <c r="I15" i="2" s="1"/>
  <c r="I22" i="2" s="1"/>
  <c r="C12" i="4" l="1"/>
  <c r="K13" i="2"/>
  <c r="K20" i="2"/>
  <c r="K19" i="2"/>
  <c r="K18" i="2"/>
  <c r="K22" i="2" l="1"/>
  <c r="F13" i="4"/>
  <c r="F14" i="4" s="1"/>
  <c r="G13" i="4"/>
  <c r="G14" i="4" s="1"/>
  <c r="J13" i="4"/>
  <c r="J14" i="4" s="1"/>
  <c r="C14" i="4"/>
  <c r="D12" i="4" s="1"/>
  <c r="D14" i="4" s="1"/>
  <c r="I13" i="4"/>
  <c r="I14" i="4" s="1"/>
  <c r="K13" i="4"/>
  <c r="K14" i="4" s="1"/>
  <c r="C19" i="4"/>
  <c r="H13" i="4"/>
  <c r="H14" i="4" s="1"/>
  <c r="F15" i="4" l="1"/>
  <c r="G15" i="4" s="1"/>
  <c r="H15" i="4" s="1"/>
  <c r="I15" i="4" s="1"/>
  <c r="J15" i="4" s="1"/>
  <c r="K15" i="4" s="1"/>
  <c r="L14" i="4"/>
  <c r="J20" i="4"/>
  <c r="J21" i="4" s="1"/>
  <c r="K20" i="4"/>
  <c r="K21" i="4" s="1"/>
  <c r="C21" i="4"/>
  <c r="H20" i="4"/>
  <c r="H21" i="4" s="1"/>
  <c r="D19" i="4"/>
  <c r="D21" i="4" s="1"/>
  <c r="G20" i="4"/>
  <c r="G21" i="4" s="1"/>
  <c r="I20" i="4"/>
  <c r="I21" i="4" s="1"/>
  <c r="F20" i="4"/>
  <c r="F21" i="4" s="1"/>
  <c r="L21" i="4" l="1"/>
  <c r="L22" i="4" s="1"/>
  <c r="F22" i="4"/>
  <c r="G22" i="4" s="1"/>
  <c r="H22" i="4" s="1"/>
  <c r="I22" i="4" s="1"/>
  <c r="J22" i="4" s="1"/>
  <c r="K22" i="4" s="1"/>
</calcChain>
</file>

<file path=xl/sharedStrings.xml><?xml version="1.0" encoding="utf-8"?>
<sst xmlns="http://schemas.openxmlformats.org/spreadsheetml/2006/main" count="767" uniqueCount="398">
  <si>
    <t>ITEM</t>
  </si>
  <si>
    <t>DESCRIÇÃO</t>
  </si>
  <si>
    <t>UNID</t>
  </si>
  <si>
    <t>QUANT.</t>
  </si>
  <si>
    <t>PREÇO TOTAL</t>
  </si>
  <si>
    <t>CÓDIGO</t>
  </si>
  <si>
    <t>VALOR</t>
  </si>
  <si>
    <t>%</t>
  </si>
  <si>
    <t>PRAZO - 12 MESES</t>
  </si>
  <si>
    <t>1º MÊS</t>
  </si>
  <si>
    <t>2º MÊS</t>
  </si>
  <si>
    <t>3º MÊS</t>
  </si>
  <si>
    <t>4º MÊS</t>
  </si>
  <si>
    <t>5º MÊS</t>
  </si>
  <si>
    <t>6º MÊS</t>
  </si>
  <si>
    <t>1.1</t>
  </si>
  <si>
    <t>Lucro</t>
  </si>
  <si>
    <t>Administração Central</t>
  </si>
  <si>
    <t>Despesas Financeiras</t>
  </si>
  <si>
    <t>Seguros</t>
  </si>
  <si>
    <t>7º MÊS</t>
  </si>
  <si>
    <t>8º MÊS</t>
  </si>
  <si>
    <t>9º MÊS</t>
  </si>
  <si>
    <t>10º MÊS</t>
  </si>
  <si>
    <t>11º MÊS</t>
  </si>
  <si>
    <t>12º MÊS</t>
  </si>
  <si>
    <t>MÊS</t>
  </si>
  <si>
    <t>Composição do BDI sugerida</t>
  </si>
  <si>
    <t>Intervalos admissíveis sem justificativa</t>
  </si>
  <si>
    <t>Composição de BDI adotada</t>
  </si>
  <si>
    <t xml:space="preserve">Garantia (G) </t>
  </si>
  <si>
    <t xml:space="preserve">Garantia </t>
  </si>
  <si>
    <t>Seguros (S)</t>
  </si>
  <si>
    <t>Risco (R)</t>
  </si>
  <si>
    <t>Risco</t>
  </si>
  <si>
    <t>Despesas Financeiras (DF)</t>
  </si>
  <si>
    <t>Administração Central (AC)</t>
  </si>
  <si>
    <t>-1              =&gt;</t>
  </si>
  <si>
    <t>Lucro (L)</t>
  </si>
  <si>
    <t>1 - (I)</t>
  </si>
  <si>
    <t>Taxa de Impostos (I)</t>
  </si>
  <si>
    <t>Taxa de Impostos</t>
  </si>
  <si>
    <t>Obs. INSS: conforme Acórdão nº 2622/13 e Lei nº 13.161 de 31/08/15.</t>
  </si>
  <si>
    <t>PIS =</t>
  </si>
  <si>
    <t>COFINS =</t>
  </si>
  <si>
    <t>INSS=</t>
  </si>
  <si>
    <r>
      <t>Conforme legislação tributária municipal, a</t>
    </r>
    <r>
      <rPr>
        <b/>
        <sz val="12"/>
        <rFont val="Tahoma"/>
        <family val="2"/>
      </rPr>
      <t xml:space="preserve"> base de cálcul</t>
    </r>
    <r>
      <rPr>
        <sz val="12"/>
        <rFont val="Tahoma"/>
        <family val="2"/>
      </rPr>
      <t>o do ISS corresponde a:</t>
    </r>
  </si>
  <si>
    <r>
      <t xml:space="preserve">do valor deste tipo de obra e sobre esta base, incide ISS com </t>
    </r>
    <r>
      <rPr>
        <b/>
        <sz val="12"/>
        <rFont val="Tahoma"/>
        <family val="2"/>
      </rPr>
      <t>alíquota</t>
    </r>
    <r>
      <rPr>
        <sz val="12"/>
        <rFont val="Tahoma"/>
        <family val="2"/>
      </rPr>
      <t xml:space="preserve"> de</t>
    </r>
  </si>
  <si>
    <t>De 0,80 até 1,00%</t>
  </si>
  <si>
    <t xml:space="preserve"> </t>
  </si>
  <si>
    <t>FONTE</t>
  </si>
  <si>
    <t>DESCRIÇÃO DOS SERVIÇOS</t>
  </si>
  <si>
    <t>PREÇO UNIT. COM BDI</t>
  </si>
  <si>
    <t>BDI ADOTADO:</t>
  </si>
  <si>
    <t>ISS =</t>
  </si>
  <si>
    <t>CPU 01</t>
  </si>
  <si>
    <t>CPU 02</t>
  </si>
  <si>
    <t>CPU 03</t>
  </si>
  <si>
    <t>CPU 04</t>
  </si>
  <si>
    <t>FISICO</t>
  </si>
  <si>
    <t>FINANCEIRO</t>
  </si>
  <si>
    <t>TOTAL MENSAL</t>
  </si>
  <si>
    <t>TOTAL ACUMULADO</t>
  </si>
  <si>
    <t>CATEGORIA PROFISSIONAL</t>
  </si>
  <si>
    <t>SALÁRIO MENSAL</t>
  </si>
  <si>
    <t>SEGURO DE VIDA
R$ / MÊS</t>
  </si>
  <si>
    <t>EPI</t>
  </si>
  <si>
    <t>TOTAL
( POR HOMEM )
R$ / MÊS</t>
  </si>
  <si>
    <t>CESTA BÁSICA + GRATIFICAÇÃO DE FÉRIAS
R$ /MÊS</t>
  </si>
  <si>
    <t>VIDA ÚTIL
(MESES)</t>
  </si>
  <si>
    <t>QUANT. / MÊS</t>
  </si>
  <si>
    <t>PREÇO UNITÁRIO</t>
  </si>
  <si>
    <t>Calça de brim, tipo sol a sol ou similar, com elástico e cordão de algodão</t>
  </si>
  <si>
    <t>Jaqueta de brim tipo sol a sol ou similar, manga longa para o inverno</t>
  </si>
  <si>
    <t>Capa contra chuva em plástico na cor amarela, sem mangas, tipo morcego</t>
  </si>
  <si>
    <t>Boné de brim, tipo sol a sol ou similar, com abas tipo touca árabe</t>
  </si>
  <si>
    <t xml:space="preserve">Luvas tipo cano longo, confeccionadas em raspa e vaqueta de boa qualidade, com 2 mm de espessura. </t>
  </si>
  <si>
    <t>Protetor solar fator miínimo de nº 30 contra raios UVA e UVB</t>
  </si>
  <si>
    <t>Total</t>
  </si>
  <si>
    <t>Protetor auricular tipo concha</t>
  </si>
  <si>
    <t>Óculos de proteção</t>
  </si>
  <si>
    <t>PREÇO TOTAL MENSAL</t>
  </si>
  <si>
    <t>PREÇO TOTAL HORA</t>
  </si>
  <si>
    <t>Camisa em malha PV, manga longa</t>
  </si>
  <si>
    <t>Botina de proteção sem cano</t>
  </si>
  <si>
    <t xml:space="preserve">VALE-TRANSPORTE
</t>
  </si>
  <si>
    <t>Mão de obra direta</t>
  </si>
  <si>
    <t>Incidência mensal</t>
  </si>
  <si>
    <t>Valor unitário</t>
  </si>
  <si>
    <t>Valor Total/mês</t>
  </si>
  <si>
    <t>Exame admissional</t>
  </si>
  <si>
    <t>Exame periódico</t>
  </si>
  <si>
    <t>Exame demissional</t>
  </si>
  <si>
    <t>Hemograma completo</t>
  </si>
  <si>
    <t>Glicose</t>
  </si>
  <si>
    <t>Audiometria</t>
  </si>
  <si>
    <t>Rx do torax</t>
  </si>
  <si>
    <t>Total mensal</t>
  </si>
  <si>
    <t>Frequência
(meses)</t>
  </si>
  <si>
    <t>(PCMSO) - Programa de Controle Médico de Saúde Ocupacional</t>
  </si>
  <si>
    <t>INSUMO</t>
  </si>
  <si>
    <t>VALOR UNITÁRIO</t>
  </si>
  <si>
    <t>GRUPO 1</t>
  </si>
  <si>
    <t>INSS</t>
  </si>
  <si>
    <t>SESI</t>
  </si>
  <si>
    <t>SENAI</t>
  </si>
  <si>
    <t>INCRA</t>
  </si>
  <si>
    <t>SALÁRIO EDUCAÇÃO</t>
  </si>
  <si>
    <t>SEGUROS DE ACIDENTE NO TRABALHO</t>
  </si>
  <si>
    <t>FGTS</t>
  </si>
  <si>
    <t>SUB-TOTAL</t>
  </si>
  <si>
    <t>GRUPO 2</t>
  </si>
  <si>
    <t>REPOUSO SEMANAL REMUNERADO</t>
  </si>
  <si>
    <t>FERIADOS E DIAS SANTIFICADOS</t>
  </si>
  <si>
    <t>AUXÍLIO ENFERMIDADE</t>
  </si>
  <si>
    <t>ENCARGOS PATERNIDADE</t>
  </si>
  <si>
    <t>13º SALÁRIO</t>
  </si>
  <si>
    <t>GRUPO 3</t>
  </si>
  <si>
    <t>DEPÓSITO POR DEMISSÃO SEM JUSTA CAUSA (50% FGTS)</t>
  </si>
  <si>
    <t>AVISO PRÉVIO INDENIZADO</t>
  </si>
  <si>
    <t>GRUPO 4</t>
  </si>
  <si>
    <t>A1</t>
  </si>
  <si>
    <t>A2</t>
  </si>
  <si>
    <t>MENSALISTA (%)</t>
  </si>
  <si>
    <t>A3</t>
  </si>
  <si>
    <t>A4</t>
  </si>
  <si>
    <t>A5</t>
  </si>
  <si>
    <t>SEBRAE</t>
  </si>
  <si>
    <t>A6</t>
  </si>
  <si>
    <t>A7</t>
  </si>
  <si>
    <t>A8</t>
  </si>
  <si>
    <t>A9</t>
  </si>
  <si>
    <t>SECONCI</t>
  </si>
  <si>
    <t>B1</t>
  </si>
  <si>
    <t>B2</t>
  </si>
  <si>
    <t>B3</t>
  </si>
  <si>
    <t>B4</t>
  </si>
  <si>
    <t>B5</t>
  </si>
  <si>
    <t>B6</t>
  </si>
  <si>
    <t>B7</t>
  </si>
  <si>
    <t>B8</t>
  </si>
  <si>
    <t>FALTA JUSTIFICADAS</t>
  </si>
  <si>
    <t>DIAS DE CHUVAS</t>
  </si>
  <si>
    <t>AUXILIO ACIDENTE DE TRABALHO</t>
  </si>
  <si>
    <t>B9</t>
  </si>
  <si>
    <t>B10</t>
  </si>
  <si>
    <t>FÉRIAS GOZADAS</t>
  </si>
  <si>
    <t>SALARIO MATERNIDADE</t>
  </si>
  <si>
    <t>C1</t>
  </si>
  <si>
    <t>C2</t>
  </si>
  <si>
    <t>AVISO PRÉVIO TRABALHADO</t>
  </si>
  <si>
    <t>FÉRIAS INDENIZADAS</t>
  </si>
  <si>
    <t>C3</t>
  </si>
  <si>
    <t>C4</t>
  </si>
  <si>
    <t>C5</t>
  </si>
  <si>
    <t>INDENIZAÇÃO ADICIONAL</t>
  </si>
  <si>
    <t>REINCIDÊNCIA DE GRUPO A SOBRE GRUPO B</t>
  </si>
  <si>
    <t>REINCIDÊNCIA DE GRUPO A SOBRE AVISO PREVIO TRABALHADO E REINCIDÊNCIA DO FGTS SOBRE O AVISO PREVIO INDENIZADO</t>
  </si>
  <si>
    <t>Quantidade de Funcionários</t>
  </si>
  <si>
    <t>TOTAL GERAL</t>
  </si>
  <si>
    <t xml:space="preserve">LEIS SOCIAIS BÁSICAS (HORISTA) </t>
  </si>
  <si>
    <t xml:space="preserve">VALE LANCHE - VALE REFEIÇÃO
</t>
  </si>
  <si>
    <t xml:space="preserve">COM BDI </t>
  </si>
  <si>
    <t>No caso de itens de serviços que não tenham referencial no SINAPI e/ou SICRO, estão sendo adotadas as orientações sobre elaboração de orçamento de acordo com a publicação do Acórdão nº 2622-2013 - TCU e Decreto nº 7983 de 08 de abril de 2013.</t>
  </si>
  <si>
    <t>Obs.: Composição do BDI, intervalos admissíveis e fórmulas de cálculo nos termos do Acórdão 2622/2013 do TCU.</t>
  </si>
  <si>
    <t>BDI (Acórdão)= ((1+AC+S+R+G)x(1+DF)x(1+L))</t>
  </si>
  <si>
    <t>OBRAS: CONSTRUÇÃO DE REDES DE ABASTECIMENTO DE ÁGUA, COLETA DE ESGOTO E CONSTRUÇÕES CORRELATAS - SERVIÇOS DE SANEAMENTO AMBIENTAL</t>
  </si>
  <si>
    <t>De 3,43 até 6,71%</t>
  </si>
  <si>
    <t>De 0,28 até 0,75%</t>
  </si>
  <si>
    <t>De 1,00 até 1,74%</t>
  </si>
  <si>
    <t>De 0,94 até 1,17%</t>
  </si>
  <si>
    <t>2.1</t>
  </si>
  <si>
    <t>ENCARREGADO GERAL NAS OPERAÇÕES NA CONSERVAÇÃO DE VIAS PERMANENTES (CBO 9922-05)</t>
  </si>
  <si>
    <t xml:space="preserve">REFERENCIA: SINAPI 03/2020 - SEM DESONERAÇÃO </t>
  </si>
  <si>
    <t>Não incide</t>
  </si>
  <si>
    <t>TOTAL
( POR HOMEM )
R$ / HORA</t>
  </si>
  <si>
    <t>2.2</t>
  </si>
  <si>
    <t>MÃO DE OBRA</t>
  </si>
  <si>
    <t>AUXILIAR ADMINISTRATIVO (CBO 4110-10)</t>
  </si>
  <si>
    <t>VEICULOS</t>
  </si>
  <si>
    <t>3.1</t>
  </si>
  <si>
    <t>Veículos</t>
  </si>
  <si>
    <t>Quantidade</t>
  </si>
  <si>
    <t>dias/mês</t>
  </si>
  <si>
    <t>(planilha de cálculo das leis sociais trabalhistas)</t>
  </si>
  <si>
    <t xml:space="preserve">OBSERVAÇÕES: </t>
  </si>
  <si>
    <t xml:space="preserve">Dias efetivamente trabalhados por mês = </t>
  </si>
  <si>
    <t xml:space="preserve">para </t>
  </si>
  <si>
    <t>mensal</t>
  </si>
  <si>
    <t>O vale-transporte é o valor médio de mercado/ida e volta</t>
  </si>
  <si>
    <t>desconto de 6% sobre o sálario</t>
  </si>
  <si>
    <t>AUXILIO SÁUDE</t>
  </si>
  <si>
    <t>Seguro de vida: coleta na MAPFRE BH - 3507-9500 - comercial@gdlcorretora.com.br</t>
  </si>
  <si>
    <t>MOTORISTA (CBO 782510)</t>
  </si>
  <si>
    <t>CESTA BÁSICA + GRATIFICAÇÃO DE NATAL
R$ /MÊS</t>
  </si>
  <si>
    <t>anual</t>
  </si>
  <si>
    <t>Colete Refletivo tipo blusão</t>
  </si>
  <si>
    <t>PREÇO UNIT. SEM BDI</t>
  </si>
  <si>
    <t xml:space="preserve">Capacete de Segurança </t>
  </si>
  <si>
    <t>Espirometria</t>
  </si>
  <si>
    <t>Toxicologico</t>
  </si>
  <si>
    <t>Motorista</t>
  </si>
  <si>
    <t>Teste Palografico</t>
  </si>
  <si>
    <t>Total mensal por funcionário (Demais Categorias)</t>
  </si>
  <si>
    <t>Total mensal por funcionário (Motoristas)</t>
  </si>
  <si>
    <t>ADMINISTRAÇÃO LOCAL DOS SERVIÇOS</t>
  </si>
  <si>
    <t>QUANTIDADE</t>
  </si>
  <si>
    <t>=</t>
  </si>
  <si>
    <t>ANEXO VI - COMPOSIÇÃO DE PREÇOS UNITÁRIOS - MÃO DE OBRA</t>
  </si>
  <si>
    <t>ANEXO X - COMPOSIÇÃO DE PREÇOS UNITÁRIOS - EQUIPAMENTOS DE PROTEÇÃO INDIVIDUAL - EPI'S</t>
  </si>
  <si>
    <t>ANEXO III - PLANILHA ORÇAMENTÁRIA DOS SERVIÇOS (ANUAL)</t>
  </si>
  <si>
    <t>X</t>
  </si>
  <si>
    <t>LIMPEZA URBANA</t>
  </si>
  <si>
    <t xml:space="preserve">INSALUBRIDADE
 </t>
  </si>
  <si>
    <t xml:space="preserve">LEIS SOCIAIS REGIME ESPECIAL (HORISTA) </t>
  </si>
  <si>
    <t>MENSALISTA+REGIME ESPECIAL (%)</t>
  </si>
  <si>
    <t>GRUPO 5</t>
  </si>
  <si>
    <t>REGIME ESPECIAL (LEI Nº 9.732)</t>
  </si>
  <si>
    <t>ADICIONAL NOTURNO</t>
  </si>
  <si>
    <t>LEIS SOCIAIS BÁSICAS, EPI e PCMSO - Anexos de Planilhas a parte</t>
  </si>
  <si>
    <t>De 6,66 até 9,40%</t>
  </si>
  <si>
    <t>Os salários dos demais profissionais não previstos nas CCTs,  são de mercado e das tabelas de Referencias citadas como SINAPI, SETOP E  SUDECAP</t>
  </si>
  <si>
    <t>(PGR) - Programa de Gerenciamento de Riscos</t>
  </si>
  <si>
    <t>Nova Norma Regulamentadora nº 001 - PGR E OUTROS - Programa de Gerenciamento de Riscos</t>
  </si>
  <si>
    <t>ANEXO XI - COMPOSIÇÃO DE PREÇOS UNITÁRIOS - MEDICINA DO TRABALHO (PCMSO E PGR)</t>
  </si>
  <si>
    <t>PCMSO/PGR</t>
  </si>
  <si>
    <t>PREFEITURA MUNICIPAL DE JOÃO MONLEVADE</t>
  </si>
  <si>
    <t>CEP 35.930-027 - ESTADO DE MINAS GERAIS</t>
  </si>
  <si>
    <t>SECRETARIA MUNICIPAL DE SERVIÇOS URBANOS</t>
  </si>
  <si>
    <t>1.2</t>
  </si>
  <si>
    <t>_____________________________________________________</t>
  </si>
  <si>
    <t>OBSERVAÇÃO: Foi composto duas tabelas de Encargos Sociais uma com referencia a tabela SINAPI (CEF), para Obras e Serviços e outra com o complemento do Regime Especial (Lei 9.732)</t>
  </si>
  <si>
    <t>OBS: TODOS OS INTENS INCLUEM FORNECIMENTO DE MAO DE OBRA, MATERIAIS, INSUMOS, FERRAMENTAL, EQUIPAMENTOS, COLETA E TRANSPORTE DOS MATERIAIS INERTES</t>
  </si>
  <si>
    <t>DIMENSIONAMENTO DA MÃO DE OBRA DA ADMINISTRAÇÃO LOCAL</t>
  </si>
  <si>
    <t>DISCRIMINAÇÃO</t>
  </si>
  <si>
    <t>RES. TÉCNICA</t>
  </si>
  <si>
    <t>TOTAL AJUSTADO</t>
  </si>
  <si>
    <t>CUSTO MENSAL COM MÃO DE OBRA INDIRETA</t>
  </si>
  <si>
    <t>Salário/mês</t>
  </si>
  <si>
    <t>VEÍCULOS/MÊS</t>
  </si>
  <si>
    <t>VEÍCULO PICK UP</t>
  </si>
  <si>
    <t>Instalação (custo instalação dividido pela vida útil)</t>
  </si>
  <si>
    <t>Manutenção</t>
  </si>
  <si>
    <t>Custo unitário</t>
  </si>
  <si>
    <t>DESPESAS DA ADMINISTRAÇÃO LOCAL</t>
  </si>
  <si>
    <t>Aluguel de computadores (notebook) + impressora com folhas, tintas e manutenção</t>
  </si>
  <si>
    <t>Água</t>
  </si>
  <si>
    <t>Luz</t>
  </si>
  <si>
    <t>Comunicação (Internet + Telefone)</t>
  </si>
  <si>
    <t>Mobiliário de escritório</t>
  </si>
  <si>
    <t>Materiais de escritório + Insumos de uso e consumo + Produtos de conservação e limpeza</t>
  </si>
  <si>
    <t xml:space="preserve">Relógio de ponto digital com memória, manutenção e insumos </t>
  </si>
  <si>
    <t>RESUMO DOS CUSTOS DA ADMINISTRAÇÃO LOCAL</t>
  </si>
  <si>
    <t>Mão de obra da administração</t>
  </si>
  <si>
    <t>Despesas da administração local</t>
  </si>
  <si>
    <t xml:space="preserve"> Dias utéis no mês = 25,25</t>
  </si>
  <si>
    <t>BDI</t>
  </si>
  <si>
    <t>QUANTIDADE TOTAL DE FUNCIONARIOS</t>
  </si>
  <si>
    <t>Total Geral/mês</t>
  </si>
  <si>
    <t>CUSTO TOTAL DA MÃO DE OBRA INDIRETA</t>
  </si>
  <si>
    <t>CUSTO VEICULO DE APOIO DA ADMINISTRAÇÃO</t>
  </si>
  <si>
    <t>VALOR TOTAL</t>
  </si>
  <si>
    <t>REFERENCIA</t>
  </si>
  <si>
    <t>CUSTO TOTAL DO VEICULO DE APOIO</t>
  </si>
  <si>
    <t>MONITORAMENTO DA PICK UP POR GPS VIA SATÉLITE</t>
  </si>
  <si>
    <t>CUSTO TOTAL DO MONITORAMENTO</t>
  </si>
  <si>
    <t>CUSTO TOTAL DO MONITORAMENTO POR MÊS</t>
  </si>
  <si>
    <t>VIDA ÚTIL</t>
  </si>
  <si>
    <t>Combustivel e Lubrificantes</t>
  </si>
  <si>
    <t>CUSTOS DE ADESIVOS DOS VEICULOS</t>
  </si>
  <si>
    <t>CUSTO TOTAL DO ADESIVO</t>
  </si>
  <si>
    <t>CUSTO TOTAL DO ADESIVO POR MÊS</t>
  </si>
  <si>
    <t>Aluguel de local para escritório com pátio para guarda dos veículos, equipamentos, ferramentais e insumos</t>
  </si>
  <si>
    <t>QUANT. MENSAL</t>
  </si>
  <si>
    <t>CUSTO TOTAL DO DESPESA LOCAL</t>
  </si>
  <si>
    <t>Metodologia de trabalho baseada no estudo realizado pela Associação Brasileira de Limpeza Pública em parceria com a Fundação Getúlio Vargas intitulada "Elaboração de planilhas de custo dos serviços de limpeza pública" (junho 2002); IBRAOP - OT - IBR 007/2018 (março/2019)</t>
  </si>
  <si>
    <t>DIMENSIONAMENTO DA MÃO DE OBRA (PESSOAL), INCLUSIVE RESERVA TÉCNICA</t>
  </si>
  <si>
    <t>H/DIA</t>
  </si>
  <si>
    <t>Dias úteis por mês</t>
  </si>
  <si>
    <t>DIAS/MÊS</t>
  </si>
  <si>
    <t>CUSTO MENSAL COM MÃO DE OBRA</t>
  </si>
  <si>
    <t>Salário/Mês</t>
  </si>
  <si>
    <t xml:space="preserve">TOTAL MÃO DE OBRA MENSAL </t>
  </si>
  <si>
    <t>TOTAL VEÍCULOS MENSAL</t>
  </si>
  <si>
    <t>RESUMO DOS CUSTOS OPERACIONAIS</t>
  </si>
  <si>
    <t>SOMATÓRIO DOS CUSTOS OPERACIONAIS MENSAL</t>
  </si>
  <si>
    <t>ENCARREGADO TURMA DAS EQUIPES NAS OPERAÇÕES (CBO 9922-10)  OU AGENTE DE FISCALIZAÇÃO URBANA</t>
  </si>
  <si>
    <t>A insalubridade foi calculada considerando o salário mínimo de Janeiro/2024 no valor:</t>
  </si>
  <si>
    <t>ESTIMATIVA DE ÁREAS A SER CAPINADA MENSALMENTE (M²)</t>
  </si>
  <si>
    <t xml:space="preserve">Mão de obra </t>
  </si>
  <si>
    <t>LOCAÇÃO VEÍCULO TIPO PICK LEVE COM SEGURO</t>
  </si>
  <si>
    <t>LOCAÇÃO VEÍCULO UTILITÁRIO 4 PORTAS E 7 LUGARES COM SEGURO</t>
  </si>
  <si>
    <t>LOCAÇÃO VEÍCULO POPULAR MOTOR 1.0 C/ AR E SEGURO</t>
  </si>
  <si>
    <t>SUDECAP</t>
  </si>
  <si>
    <t>54.40.01</t>
  </si>
  <si>
    <t>54.40.04</t>
  </si>
  <si>
    <t>54.40.06</t>
  </si>
  <si>
    <t xml:space="preserve">Cantil </t>
  </si>
  <si>
    <t>SOMATÓRIO DOS CUSTOS OPERACIONAIS COM ADMINISTRAÇÃO CENTRAL/MÊS SEM BDI</t>
  </si>
  <si>
    <t/>
  </si>
  <si>
    <t xml:space="preserve">MARCO ANTONIO PENIDO </t>
  </si>
  <si>
    <t xml:space="preserve"> DILERMANDO  DE ARANDA LIMA</t>
  </si>
  <si>
    <t>ENGENHEIRO CIVIL</t>
  </si>
  <si>
    <t>CREA-MG 49.378/D</t>
  </si>
  <si>
    <t xml:space="preserve">A cesta básica é o valor da CCT 2024/2025 SINTROITA - Rodoviarios (Motorista) </t>
  </si>
  <si>
    <t xml:space="preserve">A gratificação Cesta Básica de férias é o valor da CCT 2024/2025 SINTROITA - Rodoviarios (Motorista) </t>
  </si>
  <si>
    <t xml:space="preserve">A gratificação Cesta Básica de Natal é o valor da CCT 2024/2025 SINTROITA - Rodoviarios (Motorista) </t>
  </si>
  <si>
    <t xml:space="preserve">O Auxilio saúde considerado o valor da CCT 2024/2025 SINTROITA - Rodoviarios (Motorista) </t>
  </si>
  <si>
    <t xml:space="preserve">A cesta básica é o valor da CCT 2024 - SINEEACTH/JM </t>
  </si>
  <si>
    <t xml:space="preserve">A gratificação Cesta Basica de férias é o valor da CCT 2024 - SINEEACTH/JM </t>
  </si>
  <si>
    <t xml:space="preserve">A gratificação Cesta Basica de Natal é o valor da CCT 2024 - SINEEACTH/JM </t>
  </si>
  <si>
    <t>O Auxilio saúde considerado o valor da CCT 2024 - SINEEACTH/JM  e SINDILURB</t>
  </si>
  <si>
    <t xml:space="preserve">EDITAL DE CONCORRENCIA ELETRONICA Nº </t>
  </si>
  <si>
    <t>CONTRATAÇÃO DE EMPRESA PARA EXECUÇÃO DE COLETA E TRANSPORTE DE RESÍDUOS SÓLIDOS DOS SERVIÇOS DE SAÚDE (RSS) DAS UNIDADES DE SAÚDE DA REDE PÚBLICA MUNICIPAL DE JOÃO MONLEVADE E ENTIDADES CONVENIADAS.</t>
  </si>
  <si>
    <t>MANUTENÇÃO DE ADMINISTRAÇÃO LOCAL - COM OS SEGUINTES PROFISSIONAIS CONTEMPLADOS: ENGENHEIRO, ENCARREGADO E PESSOAL ADMINISTRATIVO</t>
  </si>
  <si>
    <t>1.0</t>
  </si>
  <si>
    <t>2.0</t>
  </si>
  <si>
    <t>COMPOSIÇÕES</t>
  </si>
  <si>
    <t>PRESTAÇÃO DE SERVIÇOS DE COLETA DE RESIDUOS SOLIDOS (RSS)</t>
  </si>
  <si>
    <t>TOTAL GERAL DOS SERVIÇOS PARA DE COLETA DE RESIDUOS DA SAÚDE (ANUAL)</t>
  </si>
  <si>
    <t>KG/MÊS</t>
  </si>
  <si>
    <t>João Monlevade(MG), 01 de dezembro de 2025</t>
  </si>
  <si>
    <t>COLETA E TRANSPORTE DENTRO DO MUNICIPIO DE RESIDUO SÓLIDOS DOS SERVIÇOS PUBLICOS MUNICIPAL DE SAÚDE (RSS).</t>
  </si>
  <si>
    <t>ITEM 02 - SERVIÇOS DE COLETA DE RESIDUOS DE SAÚDE (RSS)</t>
  </si>
  <si>
    <t>CONTAINER (6,0x2,3x2,5m) COM ISOLAMENTO TÉRMICO COM REFRIGERAÇÃO</t>
  </si>
  <si>
    <t>COLETA, TRANSPORTE INTERMUNICIPAL, TRATAMENTO E DESTINAÇÃO FINAL DE RESÍDUOS SÓLIDOS DE SERVIÇOS PÚBLICOS MUNICIPAL DE SAÚDE (RSS) .</t>
  </si>
  <si>
    <t>ANEXO IV - CRONOGRAMA FÍSICO-FINANCEIRO</t>
  </si>
  <si>
    <t xml:space="preserve">ANEXO V - COMPOSIÇÃO DO BDI PARA SERVIÇOS </t>
  </si>
  <si>
    <t>ANEXO VI - COMPOSIÇÃO DE ENCARGOS SOCIAIS E TRABALHISTAS (DIFERENCIADO)</t>
  </si>
  <si>
    <t>ANEXO VII  - COMPOSIÇÃO DE PREÇOS UNITÁRIOS POR ITEM (CPU)</t>
  </si>
  <si>
    <t>DADOS GERAIS</t>
  </si>
  <si>
    <t>UNIDADE</t>
  </si>
  <si>
    <t>OBSERVAÇÕES</t>
  </si>
  <si>
    <t>CONSIDERADO A RESOLUÇÃO CONFEA/CREA ONDE A LEI FEDERAL Nº 4.950 DE 22 DE ABRIL DE 1966 - O SALARIO PARA UM CARGA HORARIA DE 6 HORAS DIÁRIAS TRABALHADAS É DE 6 SALARIOS MINIMOS VIGENTES. COMO SERÃO APENAS 02 HORAS DIÁRIAS TRABALHADAS, FOI CONSIDERADO O SALARIO MINIMO DE 02 SALARIOS MINIMOS VIGENTES.</t>
  </si>
  <si>
    <t>HORAS TRABALHADAS POR TURNO POR PROFISSIONAL COM ATRIBUIÇÃO/ENGENHEIRO/ARQUITETO</t>
  </si>
  <si>
    <t>HORAS TRABALHADAS POR TURNO DEMAIS FUNCIONARIOS</t>
  </si>
  <si>
    <t>ANEXO VIII - COMPOSIÇÃO DE PREÇOS UNITÁRIOS - MÃO DE OBRA</t>
  </si>
  <si>
    <t>GERENTE GERAL/COORDENADOR - ENGENHEIRO CIVIL, AMBIENTAL (CBO 2149-05)</t>
  </si>
  <si>
    <t>CUSTO COM COMBUSTIVEL</t>
  </si>
  <si>
    <t>UNID.</t>
  </si>
  <si>
    <t>DISTANCIA PERCORRIDA MÊS - ESTIMATIVA</t>
  </si>
  <si>
    <t>KM/MÊS</t>
  </si>
  <si>
    <t>CONSUMO MEDIO DE COMBUSTIVEL</t>
  </si>
  <si>
    <t>KM/L</t>
  </si>
  <si>
    <t>CONSUMO DE COMBUSTIVEL POR MÊS</t>
  </si>
  <si>
    <t>L/MÊS</t>
  </si>
  <si>
    <t>R$</t>
  </si>
  <si>
    <t>CUSTO DIRETO MENSAL COM COMBUSTIVEL</t>
  </si>
  <si>
    <t>CUSTO DE GASOLINA</t>
  </si>
  <si>
    <t>VALOR DE CUSTO DE GASOLINA POR LITRO</t>
  </si>
  <si>
    <t>CUSTO COM OLEO/LUBRIFICANTES/GRAXAS E OUTROS</t>
  </si>
  <si>
    <t>Média mensal (Kg/mês)</t>
  </si>
  <si>
    <t>ITEM 01 - ADMINISTRAÇÃO LOCAL</t>
  </si>
  <si>
    <t>ESTIMATIVA DE COLETAS MENSALMENTE (KG/MÊS)</t>
  </si>
  <si>
    <t>km/mês</t>
  </si>
  <si>
    <t>Número de Habitantes no municipio de João Monlevade</t>
  </si>
  <si>
    <t>Habitantes</t>
  </si>
  <si>
    <t>Média de Coleta Mensal (Ultimos 12 Meses)</t>
  </si>
  <si>
    <t>Toneladas/Mês</t>
  </si>
  <si>
    <t>Distancia Total percorrida no mês</t>
  </si>
  <si>
    <t>Horas trabalhadas por turno/diurno</t>
  </si>
  <si>
    <t>QUANTIDADE PREVISTA NO MÊS (Kg/mês)</t>
  </si>
  <si>
    <t>PREÇO UNITÁRIO SEM BDI (kg/mês)</t>
  </si>
  <si>
    <t>FIORINO 1.4 EVO FLEX 2P 2018</t>
  </si>
  <si>
    <t>GARI COLETOR - (CBO  5142-05)</t>
  </si>
  <si>
    <r>
      <t>A Convenção Coletiva de Trabalho dos Trabalhadores do municipio de João Monlevade tendo seu</t>
    </r>
    <r>
      <rPr>
        <sz val="10"/>
        <color indexed="8"/>
        <rFont val="Arial"/>
        <family val="2"/>
      </rPr>
      <t xml:space="preserve"> piso da CCT de 2025 entre o SINDILURB – Sindicato das Empresas de Coleta, Limp e Ind de Residuos de Minas Gerais e o SINDICATO DOS EMPREGADOS EM EMPRESAS DE ASSEIO E CONSERVACAO E EM TURISMO E HOSPITALIDADE DE JOAO MONLEVADE E REGIAO - SINEEACTH/JM-MG. </t>
    </r>
  </si>
  <si>
    <t>A Convenção Coletiva de Trabalho dos Trabalhadores do municipio de João Monlevade tendo seu piso da CCT de 2025 entre o SINDICATO DAS EMPRESAS DE TRANSPORTES DE CARGAS E LOGISTICA DE MINAS GERAIS - SETCEMG e o SINDICATO DOS TRABALHADORES EM TRANSPORTES RODOVIARIOS DE ITABIRA.</t>
  </si>
  <si>
    <t xml:space="preserve">O vale lanche/refeição é o valor da CCT 2025 - SINEEACTH/JM </t>
  </si>
  <si>
    <t xml:space="preserve">O vale lanche/refeição é o valor da CCT 2025/2025 SINTROITA - Rodoviarios (Motorista) </t>
  </si>
  <si>
    <t xml:space="preserve">ANEXO IX- COMPOSIÇÃO DE PREÇOS UNITÁRIOS - INSUMOS E FERRAMENTAS </t>
  </si>
  <si>
    <t>UN.</t>
  </si>
  <si>
    <t>45.02.01</t>
  </si>
  <si>
    <t>GASOLINA</t>
  </si>
  <si>
    <t>L</t>
  </si>
  <si>
    <t>45.02.02</t>
  </si>
  <si>
    <t>ETANOL</t>
  </si>
  <si>
    <t>45.02.03</t>
  </si>
  <si>
    <t>OLEO DIESEL</t>
  </si>
  <si>
    <t>MES</t>
  </si>
  <si>
    <t>89.50.02</t>
  </si>
  <si>
    <t>LOCAÇÃO CONTAINER 6,00X2,40X2,82M COM ISOLAMENTO TÉRMICO</t>
  </si>
  <si>
    <t>89.50.20</t>
  </si>
  <si>
    <t>MOBILIZAÇÃO DE CONTAINER</t>
  </si>
  <si>
    <t>89.50.21</t>
  </si>
  <si>
    <t>DESMOBILIZAÇÃO DE CONTAINER</t>
  </si>
  <si>
    <t>89.50.50</t>
  </si>
  <si>
    <t>LOCAÇÃO AR CONDICIONADO PARA CONTAINER</t>
  </si>
  <si>
    <t>VEÍCULO DE APOIO</t>
  </si>
  <si>
    <t>Locação de veículo para transporte de pessoal sem combustível, manutenção sem condutor</t>
  </si>
  <si>
    <t>CUSTO MENSAL DO VEÍCULO</t>
  </si>
  <si>
    <t xml:space="preserve">Média mensal </t>
  </si>
  <si>
    <t>CUSTO DE EQUIPAMENTOS</t>
  </si>
  <si>
    <t>EQUIPAMENTO/MÊS</t>
  </si>
  <si>
    <t>Equipamentos</t>
  </si>
  <si>
    <t>PREÇO UNITÁRIO SEM BDI (MENSAL)</t>
  </si>
  <si>
    <t>QUANTIDADE PREVISTA NO MENSAL</t>
  </si>
  <si>
    <t>2.3</t>
  </si>
  <si>
    <t>REFERÊNCIAS DE PREÇOS: SUDECAP: JULHO/2025 (ONERADA), COMPOSIÇÕES PRÓPRIAS: DEZEMBRO/2025 (CONVENÇÕES COLETIVAS/COTAÇÕES)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</si>
</sst>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&quot;R$ &quot;#,##0.00"/>
    <numFmt numFmtId="166" formatCode="_(&quot;R$&quot;* #,##0.00_);_(&quot;R$&quot;* \(#,##0.00\);_(&quot;R$&quot;* &quot;-&quot;??_);_(@_)"/>
    <numFmt numFmtId="167" formatCode="&quot;R$ &quot;#,##0.00_);\(&quot;R$ &quot;#,##0.00\)"/>
    <numFmt numFmtId="168" formatCode="_(* #,##0.00_);_(* \(#,##0.00\);_(* &quot;-&quot;??_);_(@_)"/>
    <numFmt numFmtId="169" formatCode="0.000%"/>
    <numFmt numFmtId="170" formatCode="&quot;R$ &quot;#,##0.00000_);\(&quot;R$ &quot;#,##0.00000\)"/>
    <numFmt numFmtId="171" formatCode="_-&quot;R$&quot;\ * #,##0.00000_-;\-&quot;R$&quot;\ * #,##0.00000_-;_-&quot;R$&quot;\ * &quot;-&quot;??_-;_-@_-"/>
    <numFmt numFmtId="172" formatCode="_-&quot;R$&quot;\ * #,##0.0000_-;\-&quot;R$&quot;\ * #,##0.0000_-;_-&quot;R$&quot;\ * &quot;-&quot;??_-;_-@_-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sz val="8"/>
      <name val="Arial"/>
      <family val="2"/>
    </font>
    <font>
      <sz val="12"/>
      <name val="Palatino Linotype"/>
      <family val="1"/>
    </font>
    <font>
      <b/>
      <sz val="12"/>
      <name val="Palatino Linotype"/>
      <family val="1"/>
    </font>
    <font>
      <sz val="12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Palatino Linotype"/>
      <family val="1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" fontId="4" fillId="0" borderId="1">
      <alignment vertical="justify"/>
    </xf>
    <xf numFmtId="0" fontId="4" fillId="0" borderId="0"/>
    <xf numFmtId="0" fontId="2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810">
    <xf numFmtId="0" fontId="0" fillId="0" borderId="0" xfId="0"/>
    <xf numFmtId="43" fontId="0" fillId="0" borderId="0" xfId="0" applyNumberFormat="1"/>
    <xf numFmtId="0" fontId="0" fillId="3" borderId="0" xfId="0" applyFill="1"/>
    <xf numFmtId="166" fontId="0" fillId="0" borderId="0" xfId="0" applyNumberFormat="1"/>
    <xf numFmtId="0" fontId="4" fillId="0" borderId="2" xfId="0" applyFont="1" applyBorder="1" applyAlignment="1">
      <alignment horizontal="center" vertical="center"/>
    </xf>
    <xf numFmtId="4" fontId="10" fillId="0" borderId="0" xfId="2" applyFont="1" applyBorder="1" applyAlignment="1">
      <alignment vertical="center" readingOrder="1"/>
    </xf>
    <xf numFmtId="4" fontId="10" fillId="0" borderId="0" xfId="2" applyFont="1" applyBorder="1" applyAlignment="1">
      <alignment vertical="center" wrapText="1" readingOrder="1"/>
    </xf>
    <xf numFmtId="168" fontId="10" fillId="0" borderId="0" xfId="14" applyFont="1" applyFill="1" applyBorder="1" applyAlignment="1">
      <alignment horizontal="center" vertical="center" readingOrder="1"/>
    </xf>
    <xf numFmtId="4" fontId="11" fillId="0" borderId="0" xfId="2" applyFont="1" applyBorder="1" applyAlignment="1">
      <alignment vertical="center" readingOrder="1"/>
    </xf>
    <xf numFmtId="4" fontId="10" fillId="0" borderId="0" xfId="2" applyFont="1" applyBorder="1" applyAlignment="1">
      <alignment horizontal="center" vertical="center" readingOrder="1"/>
    </xf>
    <xf numFmtId="3" fontId="11" fillId="0" borderId="0" xfId="2" applyNumberFormat="1" applyFont="1" applyBorder="1" applyAlignment="1">
      <alignment horizontal="center" vertical="center" readingOrder="1"/>
    </xf>
    <xf numFmtId="4" fontId="10" fillId="0" borderId="3" xfId="2" applyFont="1" applyBorder="1" applyAlignment="1">
      <alignment vertical="center" wrapText="1" readingOrder="1"/>
    </xf>
    <xf numFmtId="3" fontId="11" fillId="0" borderId="0" xfId="2" quotePrefix="1" applyNumberFormat="1" applyFont="1" applyBorder="1" applyAlignment="1">
      <alignment horizontal="left" vertical="center" readingOrder="1"/>
    </xf>
    <xf numFmtId="4" fontId="11" fillId="0" borderId="3" xfId="2" applyFont="1" applyBorder="1" applyAlignment="1">
      <alignment vertical="center" readingOrder="1"/>
    </xf>
    <xf numFmtId="4" fontId="11" fillId="0" borderId="2" xfId="2" applyFont="1" applyBorder="1" applyAlignment="1">
      <alignment horizontal="center" vertical="center" readingOrder="1"/>
    </xf>
    <xf numFmtId="10" fontId="11" fillId="0" borderId="2" xfId="2" applyNumberFormat="1" applyFont="1" applyBorder="1" applyAlignment="1">
      <alignment horizontal="center" vertical="center" readingOrder="1"/>
    </xf>
    <xf numFmtId="10" fontId="11" fillId="4" borderId="2" xfId="2" applyNumberFormat="1" applyFont="1" applyFill="1" applyBorder="1" applyAlignment="1">
      <alignment horizontal="center" vertical="center" readingOrder="1"/>
    </xf>
    <xf numFmtId="4" fontId="10" fillId="0" borderId="4" xfId="2" applyFont="1" applyBorder="1" applyAlignment="1">
      <alignment vertical="center" wrapText="1" readingOrder="1"/>
    </xf>
    <xf numFmtId="4" fontId="10" fillId="0" borderId="5" xfId="2" applyFont="1" applyBorder="1" applyAlignment="1">
      <alignment vertical="center" readingOrder="1"/>
    </xf>
    <xf numFmtId="168" fontId="10" fillId="0" borderId="5" xfId="14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2" xfId="1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4" fontId="11" fillId="0" borderId="2" xfId="2" applyFont="1" applyBorder="1" applyAlignment="1">
      <alignment vertical="center" readingOrder="1"/>
    </xf>
    <xf numFmtId="0" fontId="2" fillId="3" borderId="2" xfId="0" applyFont="1" applyFill="1" applyBorder="1" applyAlignment="1">
      <alignment horizontal="center" vertical="justify"/>
    </xf>
    <xf numFmtId="43" fontId="2" fillId="3" borderId="2" xfId="12" applyFont="1" applyFill="1" applyBorder="1" applyAlignment="1">
      <alignment horizontal="center" vertical="justify"/>
    </xf>
    <xf numFmtId="16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justify"/>
    </xf>
    <xf numFmtId="0" fontId="2" fillId="3" borderId="7" xfId="0" applyFont="1" applyFill="1" applyBorder="1" applyAlignment="1">
      <alignment horizontal="center" vertical="justify"/>
    </xf>
    <xf numFmtId="0" fontId="4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4" borderId="15" xfId="0" applyFont="1" applyFill="1" applyBorder="1" applyAlignment="1">
      <alignment horizontal="center" vertical="center"/>
    </xf>
    <xf numFmtId="0" fontId="0" fillId="4" borderId="0" xfId="0" applyFill="1"/>
    <xf numFmtId="43" fontId="0" fillId="4" borderId="0" xfId="0" applyNumberFormat="1" applyFill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43" fontId="0" fillId="4" borderId="9" xfId="0" applyNumberFormat="1" applyFill="1" applyBorder="1"/>
    <xf numFmtId="0" fontId="0" fillId="4" borderId="10" xfId="0" applyFill="1" applyBorder="1"/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166" fontId="6" fillId="2" borderId="7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26" fillId="4" borderId="0" xfId="0" applyFont="1" applyFill="1" applyAlignment="1">
      <alignment horizontal="center"/>
    </xf>
    <xf numFmtId="0" fontId="26" fillId="4" borderId="9" xfId="0" applyFont="1" applyFill="1" applyBorder="1" applyAlignment="1">
      <alignment horizontal="center"/>
    </xf>
    <xf numFmtId="10" fontId="11" fillId="4" borderId="0" xfId="2" applyNumberFormat="1" applyFont="1" applyFill="1" applyBorder="1" applyAlignment="1">
      <alignment horizontal="center" vertical="center" readingOrder="1"/>
    </xf>
    <xf numFmtId="4" fontId="11" fillId="4" borderId="0" xfId="2" applyFont="1" applyFill="1" applyBorder="1" applyAlignment="1">
      <alignment horizontal="center" vertical="center" wrapText="1" readingOrder="1"/>
    </xf>
    <xf numFmtId="4" fontId="10" fillId="0" borderId="11" xfId="2" applyFont="1" applyBorder="1" applyAlignment="1">
      <alignment vertical="center" readingOrder="1"/>
    </xf>
    <xf numFmtId="10" fontId="9" fillId="0" borderId="7" xfId="2" applyNumberFormat="1" applyFont="1" applyBorder="1" applyAlignment="1">
      <alignment horizontal="center" vertical="center" wrapText="1" readingOrder="1"/>
    </xf>
    <xf numFmtId="169" fontId="9" fillId="0" borderId="11" xfId="2" applyNumberFormat="1" applyFont="1" applyBorder="1" applyAlignment="1">
      <alignment horizontal="center" vertical="center" wrapText="1" readingOrder="1"/>
    </xf>
    <xf numFmtId="4" fontId="11" fillId="0" borderId="11" xfId="2" applyFont="1" applyBorder="1" applyAlignment="1">
      <alignment vertical="distributed" readingOrder="1"/>
    </xf>
    <xf numFmtId="4" fontId="11" fillId="0" borderId="6" xfId="2" applyFont="1" applyBorder="1" applyAlignment="1">
      <alignment vertical="center" readingOrder="1"/>
    </xf>
    <xf numFmtId="4" fontId="10" fillId="0" borderId="16" xfId="2" applyFont="1" applyBorder="1" applyAlignment="1">
      <alignment vertical="center" readingOrder="1"/>
    </xf>
    <xf numFmtId="10" fontId="11" fillId="4" borderId="7" xfId="2" applyNumberFormat="1" applyFont="1" applyFill="1" applyBorder="1" applyAlignment="1">
      <alignment horizontal="center" vertical="center" readingOrder="1"/>
    </xf>
    <xf numFmtId="10" fontId="11" fillId="4" borderId="11" xfId="2" applyNumberFormat="1" applyFont="1" applyFill="1" applyBorder="1" applyAlignment="1">
      <alignment horizontal="center" vertical="center" readingOrder="1"/>
    </xf>
    <xf numFmtId="164" fontId="7" fillId="0" borderId="2" xfId="10" applyNumberFormat="1" applyFont="1" applyFill="1" applyBorder="1" applyAlignment="1">
      <alignment horizontal="center" vertical="center"/>
    </xf>
    <xf numFmtId="164" fontId="7" fillId="0" borderId="7" xfId="1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167" fontId="27" fillId="0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7" fontId="28" fillId="0" borderId="2" xfId="1" applyNumberFormat="1" applyFont="1" applyFill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43" fontId="0" fillId="0" borderId="10" xfId="0" applyNumberFormat="1" applyBorder="1"/>
    <xf numFmtId="0" fontId="0" fillId="0" borderId="2" xfId="0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 wrapText="1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15" xfId="0" applyFont="1" applyBorder="1"/>
    <xf numFmtId="0" fontId="15" fillId="0" borderId="18" xfId="0" applyFont="1" applyBorder="1"/>
    <xf numFmtId="168" fontId="14" fillId="0" borderId="19" xfId="14" applyFont="1" applyBorder="1"/>
    <xf numFmtId="0" fontId="25" fillId="0" borderId="20" xfId="0" applyFont="1" applyBorder="1" applyAlignment="1">
      <alignment horizontal="center" vertical="center"/>
    </xf>
    <xf numFmtId="4" fontId="11" fillId="4" borderId="15" xfId="2" applyFont="1" applyFill="1" applyBorder="1" applyAlignment="1">
      <alignment horizontal="left" vertical="center" wrapText="1" readingOrder="1"/>
    </xf>
    <xf numFmtId="4" fontId="11" fillId="4" borderId="0" xfId="2" applyFont="1" applyFill="1" applyBorder="1" applyAlignment="1">
      <alignment horizontal="left" vertical="center" wrapText="1" readingOrder="1"/>
    </xf>
    <xf numFmtId="4" fontId="10" fillId="4" borderId="8" xfId="2" applyFont="1" applyFill="1" applyBorder="1" applyAlignment="1">
      <alignment vertical="center" readingOrder="1"/>
    </xf>
    <xf numFmtId="4" fontId="10" fillId="4" borderId="9" xfId="2" applyFont="1" applyFill="1" applyBorder="1" applyAlignment="1">
      <alignment vertical="center" readingOrder="1"/>
    </xf>
    <xf numFmtId="4" fontId="10" fillId="4" borderId="9" xfId="2" applyFont="1" applyFill="1" applyBorder="1" applyAlignment="1">
      <alignment vertical="center" wrapText="1" readingOrder="1"/>
    </xf>
    <xf numFmtId="168" fontId="10" fillId="4" borderId="9" xfId="14" applyFont="1" applyFill="1" applyBorder="1" applyAlignment="1">
      <alignment horizontal="center" vertical="center" readingOrder="1"/>
    </xf>
    <xf numFmtId="4" fontId="10" fillId="4" borderId="10" xfId="2" applyFont="1" applyFill="1" applyBorder="1" applyAlignment="1">
      <alignment vertical="center" readingOrder="1"/>
    </xf>
    <xf numFmtId="0" fontId="14" fillId="0" borderId="23" xfId="0" applyFont="1" applyBorder="1" applyAlignment="1">
      <alignment horizontal="center"/>
    </xf>
    <xf numFmtId="9" fontId="14" fillId="0" borderId="7" xfId="9" applyFont="1" applyBorder="1" applyAlignment="1">
      <alignment horizontal="center"/>
    </xf>
    <xf numFmtId="9" fontId="14" fillId="0" borderId="11" xfId="9" applyFont="1" applyBorder="1" applyAlignment="1">
      <alignment horizontal="center"/>
    </xf>
    <xf numFmtId="10" fontId="14" fillId="0" borderId="7" xfId="9" applyNumberFormat="1" applyFont="1" applyBorder="1" applyAlignment="1">
      <alignment horizontal="center"/>
    </xf>
    <xf numFmtId="10" fontId="14" fillId="0" borderId="24" xfId="9" applyNumberFormat="1" applyFont="1" applyBorder="1" applyAlignment="1">
      <alignment horizontal="center"/>
    </xf>
    <xf numFmtId="10" fontId="15" fillId="0" borderId="25" xfId="9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3" fontId="2" fillId="3" borderId="2" xfId="12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6" xfId="7" applyFont="1" applyBorder="1" applyAlignment="1">
      <alignment horizontal="justify" vertical="center" wrapText="1"/>
    </xf>
    <xf numFmtId="0" fontId="4" fillId="0" borderId="6" xfId="7" applyFont="1" applyBorder="1" applyAlignment="1">
      <alignment horizontal="left" vertical="center" wrapText="1"/>
    </xf>
    <xf numFmtId="0" fontId="13" fillId="0" borderId="0" xfId="7">
      <alignment vertical="center"/>
    </xf>
    <xf numFmtId="0" fontId="7" fillId="0" borderId="0" xfId="7" applyFont="1" applyAlignment="1">
      <alignment horizontal="left" vertical="center" indent="1"/>
    </xf>
    <xf numFmtId="0" fontId="4" fillId="0" borderId="0" xfId="7" applyFont="1" applyAlignment="1">
      <alignment horizontal="left" vertical="center" indent="1"/>
    </xf>
    <xf numFmtId="0" fontId="4" fillId="0" borderId="0" xfId="8" applyFont="1" applyAlignment="1">
      <alignment horizontal="left" vertical="center" indent="1"/>
    </xf>
    <xf numFmtId="0" fontId="7" fillId="0" borderId="0" xfId="7" applyFont="1" applyAlignment="1">
      <alignment horizontal="left" indent="1"/>
    </xf>
    <xf numFmtId="0" fontId="17" fillId="0" borderId="0" xfId="7" applyFont="1">
      <alignment vertical="center"/>
    </xf>
    <xf numFmtId="0" fontId="4" fillId="0" borderId="0" xfId="7" applyFont="1">
      <alignment vertical="center"/>
    </xf>
    <xf numFmtId="0" fontId="33" fillId="0" borderId="0" xfId="0" applyFont="1"/>
    <xf numFmtId="0" fontId="4" fillId="0" borderId="2" xfId="0" applyFont="1" applyBorder="1" applyAlignment="1">
      <alignment horizontal="justify" vertical="justify" wrapText="1"/>
    </xf>
    <xf numFmtId="0" fontId="0" fillId="4" borderId="15" xfId="0" applyFill="1" applyBorder="1"/>
    <xf numFmtId="164" fontId="5" fillId="3" borderId="4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justify" wrapText="1"/>
    </xf>
    <xf numFmtId="0" fontId="5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7" fontId="28" fillId="0" borderId="7" xfId="1" applyNumberFormat="1" applyFont="1" applyFill="1" applyBorder="1" applyAlignment="1">
      <alignment horizontal="center" vertical="center"/>
    </xf>
    <xf numFmtId="43" fontId="23" fillId="0" borderId="0" xfId="13" applyFont="1"/>
    <xf numFmtId="0" fontId="4" fillId="4" borderId="2" xfId="0" applyFont="1" applyFill="1" applyBorder="1" applyAlignment="1">
      <alignment horizontal="left" vertical="justify" wrapText="1"/>
    </xf>
    <xf numFmtId="0" fontId="27" fillId="4" borderId="2" xfId="0" applyFont="1" applyFill="1" applyBorder="1" applyAlignment="1">
      <alignment horizontal="center" vertical="center"/>
    </xf>
    <xf numFmtId="2" fontId="27" fillId="4" borderId="2" xfId="0" applyNumberFormat="1" applyFont="1" applyFill="1" applyBorder="1" applyAlignment="1">
      <alignment horizontal="center" vertical="center"/>
    </xf>
    <xf numFmtId="167" fontId="27" fillId="4" borderId="2" xfId="1" applyNumberFormat="1" applyFont="1" applyFill="1" applyBorder="1" applyAlignment="1">
      <alignment horizontal="center" vertical="center"/>
    </xf>
    <xf numFmtId="170" fontId="27" fillId="4" borderId="7" xfId="1" applyNumberFormat="1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left" vertical="justify" wrapText="1"/>
    </xf>
    <xf numFmtId="0" fontId="27" fillId="4" borderId="2" xfId="0" quotePrefix="1" applyFont="1" applyFill="1" applyBorder="1" applyAlignment="1">
      <alignment horizontal="center" vertical="center"/>
    </xf>
    <xf numFmtId="164" fontId="23" fillId="0" borderId="0" xfId="13" applyNumberFormat="1" applyFont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164" fontId="0" fillId="3" borderId="0" xfId="0" applyNumberFormat="1" applyFill="1"/>
    <xf numFmtId="0" fontId="15" fillId="0" borderId="4" xfId="0" applyFont="1" applyBorder="1" applyAlignment="1">
      <alignment horizontal="center"/>
    </xf>
    <xf numFmtId="0" fontId="14" fillId="0" borderId="43" xfId="0" applyFont="1" applyBorder="1"/>
    <xf numFmtId="0" fontId="14" fillId="0" borderId="55" xfId="0" applyFont="1" applyBorder="1"/>
    <xf numFmtId="0" fontId="15" fillId="0" borderId="43" xfId="0" applyFont="1" applyBorder="1" applyAlignment="1">
      <alignment horizontal="center"/>
    </xf>
    <xf numFmtId="0" fontId="14" fillId="0" borderId="43" xfId="0" applyFont="1" applyBorder="1" applyAlignment="1">
      <alignment horizontal="distributed" vertical="distributed"/>
    </xf>
    <xf numFmtId="0" fontId="21" fillId="0" borderId="57" xfId="0" applyFont="1" applyBorder="1" applyAlignment="1">
      <alignment horizontal="center" vertical="distributed"/>
    </xf>
    <xf numFmtId="0" fontId="15" fillId="0" borderId="58" xfId="0" applyFont="1" applyBorder="1" applyAlignment="1">
      <alignment horizontal="center" vertical="distributed"/>
    </xf>
    <xf numFmtId="168" fontId="14" fillId="0" borderId="59" xfId="14" applyFont="1" applyBorder="1"/>
    <xf numFmtId="10" fontId="14" fillId="0" borderId="60" xfId="9" applyNumberFormat="1" applyFont="1" applyBorder="1" applyAlignment="1">
      <alignment horizontal="center"/>
    </xf>
    <xf numFmtId="10" fontId="14" fillId="0" borderId="61" xfId="9" applyNumberFormat="1" applyFont="1" applyBorder="1" applyAlignment="1">
      <alignment horizontal="center"/>
    </xf>
    <xf numFmtId="10" fontId="15" fillId="0" borderId="62" xfId="9" applyNumberFormat="1" applyFont="1" applyBorder="1" applyAlignment="1">
      <alignment horizontal="center"/>
    </xf>
    <xf numFmtId="9" fontId="14" fillId="0" borderId="63" xfId="9" applyFont="1" applyBorder="1" applyAlignment="1">
      <alignment horizontal="center"/>
    </xf>
    <xf numFmtId="9" fontId="14" fillId="0" borderId="60" xfId="9" applyFont="1" applyBorder="1" applyAlignment="1">
      <alignment horizontal="center"/>
    </xf>
    <xf numFmtId="10" fontId="15" fillId="0" borderId="63" xfId="9" applyNumberFormat="1" applyFont="1" applyBorder="1" applyAlignment="1">
      <alignment horizontal="center"/>
    </xf>
    <xf numFmtId="10" fontId="15" fillId="0" borderId="11" xfId="9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58" xfId="0" applyFont="1" applyBorder="1" applyAlignment="1">
      <alignment horizontal="center" vertical="distributed"/>
    </xf>
    <xf numFmtId="10" fontId="4" fillId="0" borderId="0" xfId="9" applyNumberFormat="1" applyFont="1" applyFill="1" applyBorder="1" applyAlignment="1">
      <alignment horizontal="left" vertical="center" indent="1"/>
    </xf>
    <xf numFmtId="0" fontId="25" fillId="0" borderId="26" xfId="0" applyFont="1" applyBorder="1" applyAlignment="1">
      <alignment vertical="center"/>
    </xf>
    <xf numFmtId="4" fontId="22" fillId="0" borderId="65" xfId="7" applyNumberFormat="1" applyFont="1" applyBorder="1" applyAlignment="1">
      <alignment horizontal="center" vertical="center" wrapText="1"/>
    </xf>
    <xf numFmtId="4" fontId="22" fillId="0" borderId="66" xfId="7" applyNumberFormat="1" applyFont="1" applyBorder="1" applyAlignment="1">
      <alignment horizontal="center" vertical="center" wrapText="1"/>
    </xf>
    <xf numFmtId="10" fontId="22" fillId="0" borderId="32" xfId="9" applyNumberFormat="1" applyFont="1" applyFill="1" applyBorder="1" applyAlignment="1">
      <alignment horizontal="center" vertical="center" wrapText="1"/>
    </xf>
    <xf numFmtId="10" fontId="22" fillId="0" borderId="24" xfId="9" applyNumberFormat="1" applyFont="1" applyFill="1" applyBorder="1" applyAlignment="1">
      <alignment horizontal="center" vertical="center" wrapText="1"/>
    </xf>
    <xf numFmtId="164" fontId="33" fillId="0" borderId="2" xfId="13" applyNumberFormat="1" applyFont="1" applyBorder="1" applyAlignment="1">
      <alignment vertical="center"/>
    </xf>
    <xf numFmtId="164" fontId="4" fillId="0" borderId="2" xfId="7" applyNumberFormat="1" applyFont="1" applyBorder="1" applyAlignment="1">
      <alignment horizontal="center" vertical="center"/>
    </xf>
    <xf numFmtId="164" fontId="4" fillId="0" borderId="7" xfId="7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0" fontId="22" fillId="0" borderId="2" xfId="9" applyNumberFormat="1" applyFont="1" applyFill="1" applyBorder="1" applyAlignment="1">
      <alignment horizontal="center" vertical="center" wrapText="1"/>
    </xf>
    <xf numFmtId="10" fontId="23" fillId="0" borderId="0" xfId="9" applyNumberFormat="1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justify" vertical="center"/>
    </xf>
    <xf numFmtId="43" fontId="23" fillId="0" borderId="20" xfId="13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19" xfId="0" applyBorder="1" applyAlignment="1">
      <alignment horizontal="center" vertical="center"/>
    </xf>
    <xf numFmtId="165" fontId="25" fillId="0" borderId="7" xfId="0" applyNumberFormat="1" applyFont="1" applyBorder="1" applyAlignment="1">
      <alignment horizontal="center" vertical="center"/>
    </xf>
    <xf numFmtId="10" fontId="0" fillId="0" borderId="0" xfId="9" applyNumberFormat="1" applyFont="1"/>
    <xf numFmtId="0" fontId="0" fillId="4" borderId="33" xfId="0" applyFill="1" applyBorder="1"/>
    <xf numFmtId="0" fontId="0" fillId="4" borderId="5" xfId="0" applyFill="1" applyBorder="1"/>
    <xf numFmtId="0" fontId="2" fillId="0" borderId="67" xfId="0" applyFont="1" applyBorder="1" applyAlignment="1">
      <alignment horizontal="center" vertical="center" wrapText="1"/>
    </xf>
    <xf numFmtId="10" fontId="2" fillId="0" borderId="48" xfId="0" applyNumberFormat="1" applyFont="1" applyBorder="1" applyAlignment="1">
      <alignment horizontal="center" vertical="center" wrapText="1"/>
    </xf>
    <xf numFmtId="10" fontId="2" fillId="0" borderId="103" xfId="0" applyNumberFormat="1" applyFont="1" applyBorder="1" applyAlignment="1">
      <alignment horizontal="center" vertical="center" wrapText="1"/>
    </xf>
    <xf numFmtId="0" fontId="0" fillId="0" borderId="2" xfId="0" applyBorder="1"/>
    <xf numFmtId="0" fontId="2" fillId="7" borderId="24" xfId="0" applyFont="1" applyFill="1" applyBorder="1" applyAlignment="1">
      <alignment horizontal="center" vertical="center"/>
    </xf>
    <xf numFmtId="0" fontId="0" fillId="0" borderId="7" xfId="0" applyBorder="1"/>
    <xf numFmtId="0" fontId="31" fillId="4" borderId="15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2" fillId="0" borderId="7" xfId="0" applyNumberFormat="1" applyFont="1" applyBorder="1" applyAlignment="1">
      <alignment horizontal="center" vertical="center" wrapText="1"/>
    </xf>
    <xf numFmtId="10" fontId="11" fillId="5" borderId="2" xfId="2" applyNumberFormat="1" applyFont="1" applyFill="1" applyBorder="1" applyAlignment="1">
      <alignment horizontal="center" vertical="center" readingOrder="1"/>
    </xf>
    <xf numFmtId="14" fontId="25" fillId="0" borderId="21" xfId="0" applyNumberFormat="1" applyFont="1" applyBorder="1" applyAlignment="1">
      <alignment horizontal="center" vertical="center"/>
    </xf>
    <xf numFmtId="43" fontId="0" fillId="4" borderId="11" xfId="0" applyNumberFormat="1" applyFill="1" applyBorder="1"/>
    <xf numFmtId="0" fontId="0" fillId="4" borderId="11" xfId="0" applyFill="1" applyBorder="1" applyAlignment="1">
      <alignment vertical="justify"/>
    </xf>
    <xf numFmtId="43" fontId="0" fillId="4" borderId="10" xfId="0" applyNumberFormat="1" applyFill="1" applyBorder="1"/>
    <xf numFmtId="0" fontId="14" fillId="0" borderId="0" xfId="0" applyFont="1"/>
    <xf numFmtId="0" fontId="0" fillId="4" borderId="0" xfId="0" applyFill="1" applyAlignment="1">
      <alignment vertical="justify"/>
    </xf>
    <xf numFmtId="164" fontId="34" fillId="5" borderId="86" xfId="0" applyNumberFormat="1" applyFont="1" applyFill="1" applyBorder="1" applyAlignment="1">
      <alignment horizontal="center" vertical="center"/>
    </xf>
    <xf numFmtId="0" fontId="37" fillId="4" borderId="15" xfId="0" applyFont="1" applyFill="1" applyBorder="1" applyAlignment="1">
      <alignment horizontal="center" vertical="center"/>
    </xf>
    <xf numFmtId="0" fontId="25" fillId="4" borderId="0" xfId="0" applyFont="1" applyFill="1" applyAlignment="1">
      <alignment vertical="center"/>
    </xf>
    <xf numFmtId="0" fontId="25" fillId="4" borderId="11" xfId="0" applyFont="1" applyFill="1" applyBorder="1" applyAlignment="1">
      <alignment vertical="center"/>
    </xf>
    <xf numFmtId="0" fontId="0" fillId="4" borderId="11" xfId="0" applyFill="1" applyBorder="1" applyAlignment="1">
      <alignment horizontal="center"/>
    </xf>
    <xf numFmtId="14" fontId="25" fillId="0" borderId="2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87" xfId="0" applyNumberFormat="1" applyBorder="1" applyAlignment="1">
      <alignment horizontal="center"/>
    </xf>
    <xf numFmtId="44" fontId="0" fillId="0" borderId="2" xfId="0" applyNumberFormat="1" applyBorder="1"/>
    <xf numFmtId="0" fontId="25" fillId="0" borderId="2" xfId="0" applyFont="1" applyBorder="1" applyAlignment="1">
      <alignment horizontal="center"/>
    </xf>
    <xf numFmtId="14" fontId="25" fillId="4" borderId="50" xfId="0" applyNumberFormat="1" applyFont="1" applyFill="1" applyBorder="1" applyAlignment="1">
      <alignment horizontal="center" vertical="center"/>
    </xf>
    <xf numFmtId="2" fontId="0" fillId="0" borderId="32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25" fillId="9" borderId="106" xfId="0" applyFont="1" applyFill="1" applyBorder="1" applyAlignment="1">
      <alignment horizontal="center"/>
    </xf>
    <xf numFmtId="0" fontId="25" fillId="9" borderId="65" xfId="0" applyFont="1" applyFill="1" applyBorder="1" applyAlignment="1">
      <alignment horizontal="center"/>
    </xf>
    <xf numFmtId="0" fontId="25" fillId="9" borderId="90" xfId="0" applyFont="1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25" fillId="0" borderId="11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44" fontId="0" fillId="0" borderId="32" xfId="0" applyNumberFormat="1" applyBorder="1"/>
    <xf numFmtId="0" fontId="25" fillId="9" borderId="81" xfId="0" applyFont="1" applyFill="1" applyBorder="1" applyAlignment="1">
      <alignment horizontal="right"/>
    </xf>
    <xf numFmtId="44" fontId="25" fillId="9" borderId="2" xfId="0" applyNumberFormat="1" applyFont="1" applyFill="1" applyBorder="1"/>
    <xf numFmtId="0" fontId="0" fillId="4" borderId="108" xfId="0" applyFill="1" applyBorder="1"/>
    <xf numFmtId="10" fontId="2" fillId="0" borderId="108" xfId="0" applyNumberFormat="1" applyFont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4" fontId="0" fillId="4" borderId="0" xfId="0" applyNumberFormat="1" applyFill="1"/>
    <xf numFmtId="2" fontId="0" fillId="4" borderId="0" xfId="0" applyNumberFormat="1" applyFill="1"/>
    <xf numFmtId="0" fontId="0" fillId="4" borderId="15" xfId="0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25" fillId="4" borderId="2" xfId="0" applyFon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2" fillId="0" borderId="65" xfId="3" applyFont="1" applyBorder="1" applyAlignment="1">
      <alignment horizontal="center" vertical="center"/>
    </xf>
    <xf numFmtId="0" fontId="2" fillId="0" borderId="109" xfId="3" applyFont="1" applyBorder="1" applyAlignment="1">
      <alignment horizontal="center" vertical="center" wrapText="1"/>
    </xf>
    <xf numFmtId="14" fontId="25" fillId="4" borderId="22" xfId="0" applyNumberFormat="1" applyFont="1" applyFill="1" applyBorder="1" applyAlignment="1">
      <alignment horizontal="center" vertical="center"/>
    </xf>
    <xf numFmtId="0" fontId="0" fillId="4" borderId="104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44" fontId="0" fillId="4" borderId="0" xfId="0" applyNumberForma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44" fontId="25" fillId="4" borderId="0" xfId="0" applyNumberFormat="1" applyFont="1" applyFill="1"/>
    <xf numFmtId="0" fontId="0" fillId="0" borderId="88" xfId="0" applyBorder="1" applyAlignment="1">
      <alignment horizontal="center"/>
    </xf>
    <xf numFmtId="44" fontId="0" fillId="0" borderId="29" xfId="0" applyNumberFormat="1" applyBorder="1"/>
    <xf numFmtId="164" fontId="0" fillId="0" borderId="102" xfId="0" applyNumberFormat="1" applyBorder="1" applyAlignment="1">
      <alignment horizontal="center"/>
    </xf>
    <xf numFmtId="0" fontId="25" fillId="4" borderId="15" xfId="0" applyFont="1" applyFill="1" applyBorder="1"/>
    <xf numFmtId="44" fontId="0" fillId="4" borderId="0" xfId="0" applyNumberFormat="1" applyFill="1"/>
    <xf numFmtId="44" fontId="25" fillId="5" borderId="2" xfId="0" applyNumberFormat="1" applyFont="1" applyFill="1" applyBorder="1"/>
    <xf numFmtId="44" fontId="25" fillId="4" borderId="2" xfId="0" applyNumberFormat="1" applyFont="1" applyFill="1" applyBorder="1"/>
    <xf numFmtId="0" fontId="0" fillId="4" borderId="104" xfId="0" applyFill="1" applyBorder="1"/>
    <xf numFmtId="44" fontId="0" fillId="4" borderId="2" xfId="0" applyNumberFormat="1" applyFill="1" applyBorder="1"/>
    <xf numFmtId="0" fontId="25" fillId="4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43" fontId="25" fillId="4" borderId="0" xfId="13" applyFont="1" applyFill="1" applyBorder="1" applyAlignment="1">
      <alignment horizontal="center"/>
    </xf>
    <xf numFmtId="164" fontId="0" fillId="9" borderId="102" xfId="0" applyNumberFormat="1" applyFill="1" applyBorder="1" applyAlignment="1">
      <alignment horizontal="center"/>
    </xf>
    <xf numFmtId="0" fontId="0" fillId="4" borderId="81" xfId="0" applyFill="1" applyBorder="1"/>
    <xf numFmtId="0" fontId="0" fillId="9" borderId="15" xfId="0" applyFill="1" applyBorder="1"/>
    <xf numFmtId="44" fontId="0" fillId="0" borderId="43" xfId="0" applyNumberFormat="1" applyBorder="1"/>
    <xf numFmtId="0" fontId="0" fillId="4" borderId="55" xfId="0" applyFill="1" applyBorder="1"/>
    <xf numFmtId="0" fontId="0" fillId="4" borderId="54" xfId="0" applyFill="1" applyBorder="1"/>
    <xf numFmtId="0" fontId="0" fillId="4" borderId="3" xfId="0" applyFill="1" applyBorder="1"/>
    <xf numFmtId="171" fontId="25" fillId="4" borderId="0" xfId="0" applyNumberFormat="1" applyFont="1" applyFill="1"/>
    <xf numFmtId="0" fontId="2" fillId="4" borderId="15" xfId="7" applyFont="1" applyFill="1" applyBorder="1" applyAlignment="1">
      <alignment horizontal="right" vertical="center"/>
    </xf>
    <xf numFmtId="0" fontId="33" fillId="4" borderId="0" xfId="0" applyFont="1" applyFill="1" applyAlignment="1">
      <alignment vertical="justify"/>
    </xf>
    <xf numFmtId="0" fontId="4" fillId="4" borderId="0" xfId="7" applyFont="1" applyFill="1" applyAlignment="1">
      <alignment horizontal="left" vertical="center"/>
    </xf>
    <xf numFmtId="0" fontId="4" fillId="4" borderId="15" xfId="7" applyFont="1" applyFill="1" applyBorder="1" applyAlignment="1">
      <alignment horizontal="left" vertical="center"/>
    </xf>
    <xf numFmtId="0" fontId="4" fillId="4" borderId="0" xfId="7" applyFont="1" applyFill="1" applyAlignment="1">
      <alignment horizontal="left" vertical="center" indent="1"/>
    </xf>
    <xf numFmtId="0" fontId="4" fillId="4" borderId="0" xfId="7" applyFont="1" applyFill="1">
      <alignment vertical="center"/>
    </xf>
    <xf numFmtId="0" fontId="33" fillId="4" borderId="0" xfId="0" applyFont="1" applyFill="1"/>
    <xf numFmtId="0" fontId="33" fillId="4" borderId="11" xfId="0" applyFont="1" applyFill="1" applyBorder="1"/>
    <xf numFmtId="0" fontId="4" fillId="4" borderId="15" xfId="7" applyFont="1" applyFill="1" applyBorder="1" applyAlignment="1">
      <alignment horizontal="left" vertical="center" indent="1"/>
    </xf>
    <xf numFmtId="8" fontId="4" fillId="4" borderId="0" xfId="7" applyNumberFormat="1" applyFont="1" applyFill="1" applyAlignment="1">
      <alignment horizontal="left" vertical="center" indent="1"/>
    </xf>
    <xf numFmtId="9" fontId="4" fillId="4" borderId="0" xfId="7" applyNumberFormat="1" applyFont="1" applyFill="1">
      <alignment vertical="center"/>
    </xf>
    <xf numFmtId="8" fontId="4" fillId="4" borderId="0" xfId="7" applyNumberFormat="1" applyFont="1" applyFill="1">
      <alignment vertical="center"/>
    </xf>
    <xf numFmtId="2" fontId="4" fillId="4" borderId="0" xfId="7" applyNumberFormat="1" applyFont="1" applyFill="1" applyAlignment="1">
      <alignment horizontal="right" vertical="center"/>
    </xf>
    <xf numFmtId="43" fontId="4" fillId="4" borderId="0" xfId="13" applyFont="1" applyFill="1" applyBorder="1" applyAlignment="1">
      <alignment vertical="center"/>
    </xf>
    <xf numFmtId="2" fontId="4" fillId="4" borderId="0" xfId="7" applyNumberFormat="1" applyFont="1" applyFill="1">
      <alignment vertical="center"/>
    </xf>
    <xf numFmtId="164" fontId="4" fillId="4" borderId="0" xfId="13" applyNumberFormat="1" applyFont="1" applyFill="1" applyBorder="1" applyAlignment="1">
      <alignment vertical="center"/>
    </xf>
    <xf numFmtId="0" fontId="4" fillId="4" borderId="0" xfId="7" applyFont="1" applyFill="1" applyAlignment="1">
      <alignment horizontal="center" vertical="center"/>
    </xf>
    <xf numFmtId="43" fontId="4" fillId="4" borderId="0" xfId="7" applyNumberFormat="1" applyFont="1" applyFill="1">
      <alignment vertical="center"/>
    </xf>
    <xf numFmtId="164" fontId="33" fillId="4" borderId="0" xfId="0" applyNumberFormat="1" applyFont="1" applyFill="1"/>
    <xf numFmtId="0" fontId="4" fillId="4" borderId="15" xfId="8" applyFont="1" applyFill="1" applyBorder="1" applyAlignment="1">
      <alignment horizontal="left" vertical="center" indent="1"/>
    </xf>
    <xf numFmtId="0" fontId="4" fillId="4" borderId="8" xfId="8" applyFont="1" applyFill="1" applyBorder="1" applyAlignment="1">
      <alignment horizontal="left" vertical="center" indent="1"/>
    </xf>
    <xf numFmtId="0" fontId="4" fillId="4" borderId="9" xfId="7" applyFont="1" applyFill="1" applyBorder="1">
      <alignment vertical="center"/>
    </xf>
    <xf numFmtId="0" fontId="33" fillId="4" borderId="9" xfId="0" applyFont="1" applyFill="1" applyBorder="1"/>
    <xf numFmtId="0" fontId="33" fillId="4" borderId="10" xfId="0" applyFont="1" applyFill="1" applyBorder="1"/>
    <xf numFmtId="43" fontId="4" fillId="4" borderId="0" xfId="13" applyFont="1" applyFill="1" applyBorder="1" applyAlignment="1">
      <alignment horizontal="left" vertical="center"/>
    </xf>
    <xf numFmtId="43" fontId="4" fillId="4" borderId="0" xfId="13" applyFont="1" applyFill="1" applyBorder="1" applyAlignment="1">
      <alignment horizontal="right" vertical="center" indent="1"/>
    </xf>
    <xf numFmtId="10" fontId="4" fillId="4" borderId="11" xfId="9" applyNumberFormat="1" applyFont="1" applyFill="1" applyBorder="1" applyAlignment="1">
      <alignment horizontal="left" vertical="center" indent="1"/>
    </xf>
    <xf numFmtId="0" fontId="4" fillId="4" borderId="9" xfId="8" applyFont="1" applyFill="1" applyBorder="1" applyAlignment="1">
      <alignment horizontal="left" vertical="center" indent="1"/>
    </xf>
    <xf numFmtId="0" fontId="0" fillId="0" borderId="50" xfId="0" applyBorder="1"/>
    <xf numFmtId="0" fontId="0" fillId="4" borderId="0" xfId="0" applyFill="1" applyAlignment="1">
      <alignment horizontal="center" vertical="center"/>
    </xf>
    <xf numFmtId="0" fontId="0" fillId="4" borderId="36" xfId="0" applyFill="1" applyBorder="1" applyAlignment="1">
      <alignment horizontal="left" vertical="center" indent="1"/>
    </xf>
    <xf numFmtId="0" fontId="0" fillId="4" borderId="34" xfId="0" applyFill="1" applyBorder="1" applyAlignment="1">
      <alignment horizontal="center" vertical="center"/>
    </xf>
    <xf numFmtId="165" fontId="30" fillId="4" borderId="34" xfId="0" applyNumberFormat="1" applyFont="1" applyFill="1" applyBorder="1" applyAlignment="1">
      <alignment horizontal="center" vertical="center"/>
    </xf>
    <xf numFmtId="165" fontId="0" fillId="4" borderId="34" xfId="0" applyNumberFormat="1" applyFill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11" xfId="0" applyFont="1" applyFill="1" applyBorder="1" applyAlignment="1">
      <alignment vertical="center"/>
    </xf>
    <xf numFmtId="165" fontId="25" fillId="4" borderId="2" xfId="0" applyNumberFormat="1" applyFont="1" applyFill="1" applyBorder="1" applyAlignment="1">
      <alignment horizontal="center" vertical="center"/>
    </xf>
    <xf numFmtId="165" fontId="25" fillId="4" borderId="0" xfId="0" applyNumberFormat="1" applyFont="1" applyFill="1" applyAlignment="1">
      <alignment horizontal="center" vertical="center"/>
    </xf>
    <xf numFmtId="0" fontId="29" fillId="4" borderId="15" xfId="0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left" vertical="center" indent="1"/>
    </xf>
    <xf numFmtId="0" fontId="0" fillId="4" borderId="2" xfId="0" applyFill="1" applyBorder="1" applyAlignment="1">
      <alignment horizontal="center" vertical="center"/>
    </xf>
    <xf numFmtId="165" fontId="30" fillId="4" borderId="2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165" fontId="25" fillId="9" borderId="2" xfId="0" applyNumberFormat="1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vertical="center"/>
    </xf>
    <xf numFmtId="10" fontId="7" fillId="0" borderId="7" xfId="10" applyNumberFormat="1" applyFont="1" applyFill="1" applyBorder="1" applyAlignment="1">
      <alignment horizontal="center" vertical="center"/>
    </xf>
    <xf numFmtId="44" fontId="0" fillId="0" borderId="7" xfId="0" applyNumberFormat="1" applyBorder="1"/>
    <xf numFmtId="164" fontId="0" fillId="0" borderId="92" xfId="0" applyNumberFormat="1" applyBorder="1" applyAlignment="1">
      <alignment horizontal="center"/>
    </xf>
    <xf numFmtId="0" fontId="25" fillId="9" borderId="118" xfId="0" applyFont="1" applyFill="1" applyBorder="1" applyAlignment="1">
      <alignment horizontal="center"/>
    </xf>
    <xf numFmtId="0" fontId="25" fillId="9" borderId="116" xfId="0" applyFont="1" applyFill="1" applyBorder="1" applyAlignment="1">
      <alignment horizontal="center"/>
    </xf>
    <xf numFmtId="0" fontId="25" fillId="9" borderId="120" xfId="0" applyFont="1" applyFill="1" applyBorder="1" applyAlignment="1">
      <alignment horizontal="center"/>
    </xf>
    <xf numFmtId="0" fontId="25" fillId="9" borderId="117" xfId="0" applyFont="1" applyFill="1" applyBorder="1" applyAlignment="1">
      <alignment horizontal="center"/>
    </xf>
    <xf numFmtId="0" fontId="25" fillId="9" borderId="50" xfId="0" applyFont="1" applyFill="1" applyBorder="1" applyAlignment="1">
      <alignment horizontal="center"/>
    </xf>
    <xf numFmtId="0" fontId="25" fillId="9" borderId="121" xfId="0" applyFont="1" applyFill="1" applyBorder="1" applyAlignment="1">
      <alignment horizontal="center"/>
    </xf>
    <xf numFmtId="44" fontId="0" fillId="0" borderId="24" xfId="0" applyNumberFormat="1" applyBorder="1"/>
    <xf numFmtId="164" fontId="0" fillId="9" borderId="21" xfId="0" applyNumberForma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9" borderId="46" xfId="0" applyNumberFormat="1" applyFill="1" applyBorder="1" applyAlignment="1">
      <alignment horizontal="center"/>
    </xf>
    <xf numFmtId="44" fontId="0" fillId="0" borderId="89" xfId="0" applyNumberFormat="1" applyBorder="1"/>
    <xf numFmtId="164" fontId="0" fillId="0" borderId="46" xfId="0" applyNumberFormat="1" applyBorder="1" applyAlignment="1">
      <alignment horizontal="center"/>
    </xf>
    <xf numFmtId="164" fontId="0" fillId="0" borderId="0" xfId="0" applyNumberFormat="1" applyAlignment="1">
      <alignment vertical="center"/>
    </xf>
    <xf numFmtId="164" fontId="5" fillId="3" borderId="58" xfId="0" applyNumberFormat="1" applyFont="1" applyFill="1" applyBorder="1" applyAlignment="1">
      <alignment horizontal="center" vertical="center"/>
    </xf>
    <xf numFmtId="43" fontId="0" fillId="0" borderId="0" xfId="13" applyFont="1"/>
    <xf numFmtId="0" fontId="25" fillId="4" borderId="0" xfId="0" applyFont="1" applyFill="1" applyAlignment="1">
      <alignment horizontal="right"/>
    </xf>
    <xf numFmtId="0" fontId="4" fillId="4" borderId="15" xfId="8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" fontId="11" fillId="4" borderId="15" xfId="2" applyFont="1" applyFill="1" applyBorder="1" applyAlignment="1">
      <alignment horizontal="center" vertical="center" wrapText="1" readingOrder="1"/>
    </xf>
    <xf numFmtId="0" fontId="0" fillId="4" borderId="15" xfId="0" applyFill="1" applyBorder="1" applyAlignment="1">
      <alignment horizontal="center" vertical="justify"/>
    </xf>
    <xf numFmtId="0" fontId="0" fillId="4" borderId="0" xfId="0" applyFill="1" applyAlignment="1">
      <alignment horizontal="center" vertical="justify"/>
    </xf>
    <xf numFmtId="0" fontId="0" fillId="4" borderId="11" xfId="0" applyFill="1" applyBorder="1" applyAlignment="1">
      <alignment horizontal="center" vertical="justify"/>
    </xf>
    <xf numFmtId="0" fontId="35" fillId="4" borderId="6" xfId="3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164" fontId="35" fillId="4" borderId="7" xfId="3" applyNumberFormat="1" applyFont="1" applyFill="1" applyBorder="1" applyAlignment="1">
      <alignment vertical="center"/>
    </xf>
    <xf numFmtId="14" fontId="25" fillId="0" borderId="7" xfId="0" applyNumberFormat="1" applyFont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0" fillId="4" borderId="16" xfId="0" applyFill="1" applyBorder="1"/>
    <xf numFmtId="0" fontId="7" fillId="4" borderId="49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5" fillId="0" borderId="2" xfId="0" applyFont="1" applyBorder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2" xfId="0" applyBorder="1" applyAlignment="1">
      <alignment horizontal="left" vertical="distributed"/>
    </xf>
    <xf numFmtId="2" fontId="0" fillId="0" borderId="2" xfId="0" applyNumberFormat="1" applyBorder="1" applyAlignment="1">
      <alignment horizontal="center" vertical="distributed"/>
    </xf>
    <xf numFmtId="2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5" fillId="0" borderId="73" xfId="0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distributed"/>
    </xf>
    <xf numFmtId="0" fontId="0" fillId="9" borderId="2" xfId="0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0" fillId="9" borderId="2" xfId="0" applyFill="1" applyBorder="1"/>
    <xf numFmtId="0" fontId="25" fillId="9" borderId="73" xfId="0" applyFont="1" applyFill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43" fontId="0" fillId="4" borderId="0" xfId="13" applyFont="1" applyFill="1"/>
    <xf numFmtId="0" fontId="25" fillId="5" borderId="73" xfId="0" applyFont="1" applyFill="1" applyBorder="1" applyAlignment="1">
      <alignment vertical="center"/>
    </xf>
    <xf numFmtId="0" fontId="39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49" fontId="45" fillId="0" borderId="122" xfId="0" applyNumberFormat="1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5" fillId="4" borderId="35" xfId="3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164" fontId="44" fillId="0" borderId="123" xfId="0" applyNumberFormat="1" applyFont="1" applyBorder="1" applyAlignment="1">
      <alignment horizontal="right" vertical="center" wrapText="1" readingOrder="1"/>
    </xf>
    <xf numFmtId="0" fontId="43" fillId="0" borderId="23" xfId="0" applyFont="1" applyBorder="1" applyAlignment="1">
      <alignment horizontal="center" vertical="center"/>
    </xf>
    <xf numFmtId="0" fontId="43" fillId="0" borderId="124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164" fontId="44" fillId="0" borderId="7" xfId="0" applyNumberFormat="1" applyFont="1" applyBorder="1" applyAlignment="1">
      <alignment horizontal="right" vertical="center" wrapText="1" readingOrder="1"/>
    </xf>
    <xf numFmtId="0" fontId="35" fillId="0" borderId="0" xfId="0" applyFont="1" applyAlignment="1">
      <alignment horizontal="center" vertical="center"/>
    </xf>
    <xf numFmtId="49" fontId="0" fillId="0" borderId="50" xfId="0" applyNumberFormat="1" applyBorder="1" applyAlignment="1">
      <alignment horizontal="center"/>
    </xf>
    <xf numFmtId="0" fontId="37" fillId="0" borderId="49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distributed"/>
    </xf>
    <xf numFmtId="0" fontId="0" fillId="5" borderId="2" xfId="0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5" borderId="2" xfId="0" applyFill="1" applyBorder="1"/>
    <xf numFmtId="172" fontId="25" fillId="4" borderId="2" xfId="0" applyNumberFormat="1" applyFont="1" applyFill="1" applyBorder="1"/>
    <xf numFmtId="0" fontId="2" fillId="4" borderId="15" xfId="0" applyFont="1" applyFill="1" applyBorder="1" applyAlignment="1">
      <alignment horizontal="center" vertical="center"/>
    </xf>
    <xf numFmtId="0" fontId="0" fillId="0" borderId="0" xfId="0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28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2" fillId="0" borderId="74" xfId="0" applyFont="1" applyBorder="1" applyAlignment="1">
      <alignment horizontal="center" vertical="justify" wrapText="1"/>
    </xf>
    <xf numFmtId="0" fontId="0" fillId="0" borderId="68" xfId="0" applyBorder="1" applyAlignment="1">
      <alignment horizontal="center" vertical="justify" wrapText="1"/>
    </xf>
    <xf numFmtId="0" fontId="0" fillId="0" borderId="72" xfId="0" applyBorder="1" applyAlignment="1">
      <alignment horizontal="center" vertical="justify" wrapText="1"/>
    </xf>
    <xf numFmtId="0" fontId="5" fillId="7" borderId="36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8" fillId="4" borderId="12" xfId="0" applyFont="1" applyFill="1" applyBorder="1" applyAlignment="1">
      <alignment horizontal="center"/>
    </xf>
    <xf numFmtId="0" fontId="38" fillId="4" borderId="13" xfId="0" applyFont="1" applyFill="1" applyBorder="1" applyAlignment="1">
      <alignment horizontal="center"/>
    </xf>
    <xf numFmtId="0" fontId="38" fillId="4" borderId="14" xfId="0" applyFont="1" applyFill="1" applyBorder="1" applyAlignment="1">
      <alignment horizontal="center"/>
    </xf>
    <xf numFmtId="0" fontId="34" fillId="4" borderId="15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11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5" borderId="84" xfId="0" applyFont="1" applyFill="1" applyBorder="1" applyAlignment="1">
      <alignment horizontal="center" vertical="center"/>
    </xf>
    <xf numFmtId="0" fontId="0" fillId="5" borderId="85" xfId="0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7" fillId="4" borderId="15" xfId="0" applyFont="1" applyFill="1" applyBorder="1" applyAlignment="1">
      <alignment horizontal="center" vertical="center"/>
    </xf>
    <xf numFmtId="0" fontId="25" fillId="4" borderId="0" xfId="0" applyFont="1" applyFill="1" applyAlignment="1">
      <alignment vertical="center"/>
    </xf>
    <xf numFmtId="0" fontId="25" fillId="4" borderId="1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1" xfId="0" applyFill="1" applyBorder="1" applyAlignment="1">
      <alignment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7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vertical="center"/>
    </xf>
    <xf numFmtId="0" fontId="40" fillId="4" borderId="14" xfId="0" applyFont="1" applyFill="1" applyBorder="1" applyAlignment="1">
      <alignment vertical="center"/>
    </xf>
    <xf numFmtId="0" fontId="34" fillId="4" borderId="15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vertical="center"/>
    </xf>
    <xf numFmtId="0" fontId="39" fillId="4" borderId="11" xfId="0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10" fontId="2" fillId="2" borderId="32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2" fillId="2" borderId="3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0" xfId="0" applyFill="1"/>
    <xf numFmtId="0" fontId="0" fillId="4" borderId="11" xfId="0" applyFill="1" applyBorder="1"/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1" xfId="0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14" fontId="6" fillId="0" borderId="53" xfId="0" applyNumberFormat="1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99" xfId="0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4" borderId="49" xfId="0" applyFill="1" applyBorder="1"/>
    <xf numFmtId="0" fontId="0" fillId="4" borderId="54" xfId="0" applyFill="1" applyBorder="1"/>
    <xf numFmtId="0" fontId="0" fillId="4" borderId="73" xfId="0" applyFill="1" applyBorder="1"/>
    <xf numFmtId="0" fontId="5" fillId="0" borderId="4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" fontId="11" fillId="0" borderId="6" xfId="2" applyFont="1" applyBorder="1" applyAlignment="1">
      <alignment horizontal="left" vertical="center" wrapText="1" readingOrder="1"/>
    </xf>
    <xf numFmtId="4" fontId="11" fillId="0" borderId="2" xfId="2" applyFont="1" applyBorder="1" applyAlignment="1">
      <alignment horizontal="left" vertical="center" wrapText="1" readingOrder="1"/>
    </xf>
    <xf numFmtId="4" fontId="11" fillId="4" borderId="2" xfId="2" applyFont="1" applyFill="1" applyBorder="1" applyAlignment="1">
      <alignment horizontal="center" vertical="center" wrapText="1" readingOrder="1"/>
    </xf>
    <xf numFmtId="4" fontId="11" fillId="0" borderId="6" xfId="2" applyFont="1" applyBorder="1" applyAlignment="1">
      <alignment horizontal="left" vertical="center" readingOrder="1"/>
    </xf>
    <xf numFmtId="4" fontId="11" fillId="0" borderId="2" xfId="2" applyFont="1" applyBorder="1" applyAlignment="1">
      <alignment horizontal="left" vertical="center" readingOrder="1"/>
    </xf>
    <xf numFmtId="4" fontId="11" fillId="0" borderId="2" xfId="2" applyFont="1" applyBorder="1" applyAlignment="1">
      <alignment horizontal="center" vertical="center" readingOrder="1"/>
    </xf>
    <xf numFmtId="4" fontId="11" fillId="0" borderId="3" xfId="2" applyFont="1" applyBorder="1" applyAlignment="1">
      <alignment horizontal="right" vertical="center" readingOrder="1"/>
    </xf>
    <xf numFmtId="4" fontId="11" fillId="0" borderId="0" xfId="2" applyFont="1" applyBorder="1" applyAlignment="1">
      <alignment horizontal="right" vertical="center" readingOrder="1"/>
    </xf>
    <xf numFmtId="0" fontId="41" fillId="4" borderId="13" xfId="0" applyFont="1" applyFill="1" applyBorder="1" applyAlignment="1">
      <alignment horizontal="center" vertical="center"/>
    </xf>
    <xf numFmtId="0" fontId="41" fillId="4" borderId="13" xfId="0" applyFont="1" applyFill="1" applyBorder="1" applyAlignment="1">
      <alignment vertical="center"/>
    </xf>
    <xf numFmtId="0" fontId="41" fillId="4" borderId="14" xfId="0" applyFont="1" applyFill="1" applyBorder="1" applyAlignment="1">
      <alignment vertical="center"/>
    </xf>
    <xf numFmtId="10" fontId="11" fillId="0" borderId="32" xfId="2" applyNumberFormat="1" applyFont="1" applyBorder="1" applyAlignment="1">
      <alignment horizontal="center" vertical="center" readingOrder="1"/>
    </xf>
    <xf numFmtId="10" fontId="11" fillId="0" borderId="17" xfId="2" applyNumberFormat="1" applyFont="1" applyBorder="1" applyAlignment="1">
      <alignment horizontal="center" vertical="center" readingOrder="1"/>
    </xf>
    <xf numFmtId="10" fontId="11" fillId="0" borderId="20" xfId="2" applyNumberFormat="1" applyFont="1" applyBorder="1" applyAlignment="1">
      <alignment horizontal="center" vertical="center" readingOrder="1"/>
    </xf>
    <xf numFmtId="10" fontId="11" fillId="0" borderId="2" xfId="2" applyNumberFormat="1" applyFont="1" applyBorder="1" applyAlignment="1">
      <alignment horizontal="center" vertical="center" readingOrder="1"/>
    </xf>
    <xf numFmtId="4" fontId="11" fillId="0" borderId="3" xfId="2" applyFont="1" applyBorder="1" applyAlignment="1">
      <alignment horizontal="justify" vertical="justify" wrapText="1" readingOrder="1"/>
    </xf>
    <xf numFmtId="4" fontId="11" fillId="0" borderId="0" xfId="2" applyFont="1" applyBorder="1" applyAlignment="1">
      <alignment horizontal="justify" vertical="justify" wrapText="1" readingOrder="1"/>
    </xf>
    <xf numFmtId="4" fontId="11" fillId="0" borderId="11" xfId="2" applyFont="1" applyBorder="1" applyAlignment="1">
      <alignment horizontal="justify" vertical="justify" wrapText="1" readingOrder="1"/>
    </xf>
    <xf numFmtId="168" fontId="11" fillId="0" borderId="54" xfId="14" applyFont="1" applyFill="1" applyBorder="1" applyAlignment="1">
      <alignment horizontal="center" vertical="center" readingOrder="1"/>
    </xf>
    <xf numFmtId="4" fontId="9" fillId="0" borderId="6" xfId="2" applyFont="1" applyBorder="1" applyAlignment="1">
      <alignment horizontal="center" vertical="center" wrapText="1" readingOrder="1"/>
    </xf>
    <xf numFmtId="4" fontId="9" fillId="0" borderId="2" xfId="2" applyFont="1" applyBorder="1" applyAlignment="1">
      <alignment horizontal="center" vertical="center" wrapText="1" readingOrder="1"/>
    </xf>
    <xf numFmtId="4" fontId="9" fillId="4" borderId="43" xfId="2" applyFont="1" applyFill="1" applyBorder="1" applyAlignment="1">
      <alignment horizontal="center" vertical="center" wrapText="1" readingOrder="1"/>
    </xf>
    <xf numFmtId="4" fontId="9" fillId="4" borderId="34" xfId="2" applyFont="1" applyFill="1" applyBorder="1" applyAlignment="1">
      <alignment horizontal="center" vertical="center" wrapText="1" readingOrder="1"/>
    </xf>
    <xf numFmtId="4" fontId="9" fillId="4" borderId="35" xfId="2" applyFont="1" applyFill="1" applyBorder="1" applyAlignment="1">
      <alignment horizontal="center" vertical="center" wrapText="1" readingOrder="1"/>
    </xf>
    <xf numFmtId="10" fontId="11" fillId="5" borderId="2" xfId="2" applyNumberFormat="1" applyFont="1" applyFill="1" applyBorder="1" applyAlignment="1">
      <alignment horizontal="center" vertical="center" readingOrder="1"/>
    </xf>
    <xf numFmtId="4" fontId="11" fillId="0" borderId="55" xfId="2" applyFont="1" applyBorder="1" applyAlignment="1">
      <alignment horizontal="left" vertical="center" wrapText="1" readingOrder="1"/>
    </xf>
    <xf numFmtId="4" fontId="11" fillId="0" borderId="54" xfId="2" applyFont="1" applyBorder="1" applyAlignment="1">
      <alignment horizontal="left" vertical="center" wrapText="1" readingOrder="1"/>
    </xf>
    <xf numFmtId="4" fontId="11" fillId="0" borderId="73" xfId="2" applyFont="1" applyBorder="1" applyAlignment="1">
      <alignment horizontal="left" vertical="center" wrapText="1" readingOrder="1"/>
    </xf>
    <xf numFmtId="4" fontId="11" fillId="0" borderId="3" xfId="2" applyFont="1" applyBorder="1" applyAlignment="1">
      <alignment horizontal="left" vertical="center" wrapText="1" readingOrder="1"/>
    </xf>
    <xf numFmtId="4" fontId="11" fillId="0" borderId="0" xfId="2" applyFont="1" applyBorder="1" applyAlignment="1">
      <alignment horizontal="left" vertical="center" wrapText="1" readingOrder="1"/>
    </xf>
    <xf numFmtId="4" fontId="11" fillId="0" borderId="11" xfId="2" applyFont="1" applyBorder="1" applyAlignment="1">
      <alignment horizontal="left" vertical="center" wrapText="1" readingOrder="1"/>
    </xf>
    <xf numFmtId="0" fontId="31" fillId="4" borderId="15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4" fontId="12" fillId="5" borderId="6" xfId="2" applyFont="1" applyFill="1" applyBorder="1" applyAlignment="1">
      <alignment horizontal="center" vertical="center" wrapText="1" readingOrder="1"/>
    </xf>
    <xf numFmtId="4" fontId="12" fillId="5" borderId="2" xfId="2" applyFont="1" applyFill="1" applyBorder="1" applyAlignment="1">
      <alignment horizontal="center" vertical="center" wrapText="1" readingOrder="1"/>
    </xf>
    <xf numFmtId="4" fontId="12" fillId="5" borderId="7" xfId="2" applyFont="1" applyFill="1" applyBorder="1" applyAlignment="1">
      <alignment horizontal="center" vertical="center" wrapText="1" readingOrder="1"/>
    </xf>
    <xf numFmtId="4" fontId="11" fillId="4" borderId="15" xfId="2" applyFont="1" applyFill="1" applyBorder="1" applyAlignment="1">
      <alignment horizontal="center" vertical="center" wrapText="1" readingOrder="1"/>
    </xf>
    <xf numFmtId="0" fontId="15" fillId="0" borderId="100" xfId="0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5" fillId="5" borderId="45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justify"/>
    </xf>
    <xf numFmtId="0" fontId="0" fillId="0" borderId="0" xfId="0" applyAlignment="1">
      <alignment horizontal="center" vertical="justify"/>
    </xf>
    <xf numFmtId="0" fontId="0" fillId="4" borderId="0" xfId="0" applyFill="1" applyAlignment="1">
      <alignment horizontal="center" vertical="justify"/>
    </xf>
    <xf numFmtId="0" fontId="0" fillId="0" borderId="11" xfId="0" applyBorder="1" applyAlignment="1">
      <alignment horizontal="center" vertical="justify"/>
    </xf>
    <xf numFmtId="0" fontId="0" fillId="4" borderId="11" xfId="0" applyFill="1" applyBorder="1" applyAlignment="1">
      <alignment horizontal="center" vertical="justify"/>
    </xf>
    <xf numFmtId="0" fontId="0" fillId="4" borderId="15" xfId="0" applyFill="1" applyBorder="1" applyAlignment="1">
      <alignment vertical="justify"/>
    </xf>
    <xf numFmtId="0" fontId="0" fillId="4" borderId="0" xfId="0" applyFill="1" applyAlignment="1">
      <alignment vertical="justify"/>
    </xf>
    <xf numFmtId="0" fontId="0" fillId="4" borderId="11" xfId="0" applyFill="1" applyBorder="1" applyAlignment="1">
      <alignment vertical="justify"/>
    </xf>
    <xf numFmtId="0" fontId="37" fillId="4" borderId="0" xfId="0" applyFont="1" applyFill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52" xfId="0" applyBorder="1"/>
    <xf numFmtId="0" fontId="37" fillId="5" borderId="15" xfId="0" applyFont="1" applyFill="1" applyBorder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25" fillId="5" borderId="11" xfId="0" applyFont="1" applyFill="1" applyBorder="1" applyAlignment="1">
      <alignment vertical="center"/>
    </xf>
    <xf numFmtId="0" fontId="32" fillId="4" borderId="12" xfId="0" applyFont="1" applyFill="1" applyBorder="1" applyAlignment="1">
      <alignment horizontal="center"/>
    </xf>
    <xf numFmtId="0" fontId="32" fillId="4" borderId="13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33" fillId="4" borderId="15" xfId="0" applyFont="1" applyFill="1" applyBorder="1" applyAlignment="1">
      <alignment horizontal="center"/>
    </xf>
    <xf numFmtId="0" fontId="33" fillId="4" borderId="0" xfId="0" applyFont="1" applyFill="1" applyAlignment="1">
      <alignment horizontal="center"/>
    </xf>
    <xf numFmtId="0" fontId="33" fillId="4" borderId="11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justify" wrapText="1"/>
    </xf>
    <xf numFmtId="0" fontId="0" fillId="0" borderId="31" xfId="0" applyBorder="1" applyAlignment="1">
      <alignment horizontal="center" vertical="justify" wrapText="1"/>
    </xf>
    <xf numFmtId="0" fontId="0" fillId="0" borderId="102" xfId="0" applyBorder="1" applyAlignment="1">
      <alignment horizontal="center" vertical="justify" wrapText="1"/>
    </xf>
    <xf numFmtId="0" fontId="37" fillId="0" borderId="36" xfId="0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0" fillId="0" borderId="83" xfId="0" applyBorder="1" applyAlignment="1">
      <alignment wrapText="1"/>
    </xf>
    <xf numFmtId="0" fontId="0" fillId="0" borderId="35" xfId="0" applyBorder="1"/>
    <xf numFmtId="0" fontId="37" fillId="5" borderId="36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vertical="center"/>
    </xf>
    <xf numFmtId="0" fontId="25" fillId="5" borderId="50" xfId="0" applyFont="1" applyFill="1" applyBorder="1" applyAlignment="1">
      <alignment vertical="center"/>
    </xf>
    <xf numFmtId="0" fontId="37" fillId="5" borderId="49" xfId="0" applyFont="1" applyFill="1" applyBorder="1" applyAlignment="1">
      <alignment horizontal="center" vertical="center"/>
    </xf>
    <xf numFmtId="0" fontId="37" fillId="5" borderId="54" xfId="0" applyFont="1" applyFill="1" applyBorder="1" applyAlignment="1">
      <alignment horizontal="center" vertical="center"/>
    </xf>
    <xf numFmtId="0" fontId="37" fillId="5" borderId="50" xfId="0" applyFont="1" applyFill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0" fillId="0" borderId="2" xfId="0" applyBorder="1"/>
    <xf numFmtId="0" fontId="2" fillId="7" borderId="40" xfId="0" applyFont="1" applyFill="1" applyBorder="1" applyAlignment="1">
      <alignment horizontal="center" vertical="justify"/>
    </xf>
    <xf numFmtId="0" fontId="0" fillId="0" borderId="37" xfId="0" applyBorder="1" applyAlignment="1">
      <alignment horizontal="center" vertical="justify"/>
    </xf>
    <xf numFmtId="0" fontId="0" fillId="0" borderId="38" xfId="0" applyBorder="1" applyAlignment="1">
      <alignment horizontal="center" vertical="justify"/>
    </xf>
    <xf numFmtId="0" fontId="5" fillId="4" borderId="112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0" fontId="25" fillId="9" borderId="120" xfId="0" applyFont="1" applyFill="1" applyBorder="1" applyAlignment="1">
      <alignment horizontal="center"/>
    </xf>
    <xf numFmtId="0" fontId="25" fillId="9" borderId="115" xfId="0" applyFont="1" applyFill="1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2" xfId="0" applyBorder="1"/>
    <xf numFmtId="0" fontId="0" fillId="0" borderId="44" xfId="0" applyBorder="1"/>
    <xf numFmtId="0" fontId="0" fillId="9" borderId="64" xfId="0" applyFill="1" applyBorder="1" applyAlignment="1">
      <alignment horizontal="center"/>
    </xf>
    <xf numFmtId="0" fontId="0" fillId="9" borderId="52" xfId="0" applyFill="1" applyBorder="1"/>
    <xf numFmtId="0" fontId="0" fillId="9" borderId="44" xfId="0" applyFill="1" applyBorder="1"/>
    <xf numFmtId="0" fontId="37" fillId="0" borderId="34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0" fillId="9" borderId="45" xfId="0" applyFill="1" applyBorder="1" applyAlignment="1">
      <alignment horizontal="center"/>
    </xf>
    <xf numFmtId="0" fontId="0" fillId="9" borderId="31" xfId="0" applyFill="1" applyBorder="1"/>
    <xf numFmtId="0" fontId="0" fillId="9" borderId="102" xfId="0" applyFill="1" applyBorder="1"/>
    <xf numFmtId="0" fontId="0" fillId="0" borderId="45" xfId="0" applyBorder="1" applyAlignment="1">
      <alignment horizontal="center"/>
    </xf>
    <xf numFmtId="0" fontId="0" fillId="0" borderId="31" xfId="0" applyBorder="1"/>
    <xf numFmtId="0" fontId="0" fillId="0" borderId="102" xfId="0" applyBorder="1"/>
    <xf numFmtId="0" fontId="25" fillId="5" borderId="54" xfId="0" applyFont="1" applyFill="1" applyBorder="1" applyAlignment="1">
      <alignment vertical="center"/>
    </xf>
    <xf numFmtId="0" fontId="25" fillId="5" borderId="73" xfId="0" applyFont="1" applyFill="1" applyBorder="1" applyAlignment="1">
      <alignment vertical="center"/>
    </xf>
    <xf numFmtId="0" fontId="25" fillId="9" borderId="116" xfId="0" applyFont="1" applyFill="1" applyBorder="1" applyAlignment="1">
      <alignment horizontal="center"/>
    </xf>
    <xf numFmtId="0" fontId="0" fillId="9" borderId="116" xfId="0" applyFill="1" applyBorder="1" applyAlignment="1">
      <alignment horizontal="center"/>
    </xf>
    <xf numFmtId="0" fontId="37" fillId="4" borderId="49" xfId="0" quotePrefix="1" applyFont="1" applyFill="1" applyBorder="1" applyAlignment="1">
      <alignment horizontal="center" vertical="center"/>
    </xf>
    <xf numFmtId="0" fontId="37" fillId="4" borderId="54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9" xfId="0" applyBorder="1"/>
    <xf numFmtId="0" fontId="37" fillId="0" borderId="1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25" fillId="9" borderId="119" xfId="0" applyFont="1" applyFill="1" applyBorder="1" applyAlignment="1">
      <alignment horizontal="center"/>
    </xf>
    <xf numFmtId="0" fontId="0" fillId="9" borderId="115" xfId="0" applyFill="1" applyBorder="1" applyAlignment="1">
      <alignment horizontal="center"/>
    </xf>
    <xf numFmtId="0" fontId="25" fillId="0" borderId="64" xfId="0" applyFont="1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25" fillId="0" borderId="5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9" borderId="82" xfId="0" applyFont="1" applyFill="1" applyBorder="1" applyAlignment="1">
      <alignment horizontal="center"/>
    </xf>
    <xf numFmtId="0" fontId="0" fillId="9" borderId="79" xfId="0" applyFill="1" applyBorder="1" applyAlignment="1">
      <alignment horizontal="center"/>
    </xf>
    <xf numFmtId="0" fontId="39" fillId="5" borderId="3" xfId="0" applyFont="1" applyFill="1" applyBorder="1" applyAlignment="1">
      <alignment horizontal="center" vertical="distributed"/>
    </xf>
    <xf numFmtId="0" fontId="39" fillId="5" borderId="0" xfId="0" applyFont="1" applyFill="1" applyAlignment="1">
      <alignment horizontal="center" vertical="distributed"/>
    </xf>
    <xf numFmtId="0" fontId="43" fillId="5" borderId="11" xfId="0" applyFont="1" applyFill="1" applyBorder="1"/>
    <xf numFmtId="0" fontId="25" fillId="0" borderId="43" xfId="0" applyFont="1" applyBorder="1" applyAlignment="1">
      <alignment horizontal="center" vertical="distributed"/>
    </xf>
    <xf numFmtId="0" fontId="25" fillId="0" borderId="34" xfId="0" applyFont="1" applyBorder="1" applyAlignment="1">
      <alignment horizontal="center" vertical="distributed"/>
    </xf>
    <xf numFmtId="0" fontId="0" fillId="0" borderId="50" xfId="0" applyBorder="1"/>
    <xf numFmtId="0" fontId="42" fillId="0" borderId="43" xfId="0" applyFont="1" applyBorder="1" applyAlignment="1">
      <alignment horizontal="distributed" vertical="distributed"/>
    </xf>
    <xf numFmtId="0" fontId="42" fillId="0" borderId="34" xfId="0" applyFont="1" applyBorder="1" applyAlignment="1">
      <alignment horizontal="distributed" vertical="distributed"/>
    </xf>
    <xf numFmtId="0" fontId="42" fillId="0" borderId="50" xfId="0" applyFont="1" applyBorder="1" applyAlignment="1">
      <alignment horizontal="distributed" vertical="distributed"/>
    </xf>
    <xf numFmtId="0" fontId="0" fillId="0" borderId="43" xfId="0" applyBorder="1" applyAlignment="1">
      <alignment horizontal="distributed" vertical="distributed"/>
    </xf>
    <xf numFmtId="0" fontId="0" fillId="0" borderId="34" xfId="0" applyBorder="1" applyAlignment="1">
      <alignment horizontal="distributed" vertical="distributed"/>
    </xf>
    <xf numFmtId="0" fontId="0" fillId="0" borderId="50" xfId="0" applyBorder="1" applyAlignment="1">
      <alignment horizontal="distributed" vertical="distributed"/>
    </xf>
    <xf numFmtId="0" fontId="0" fillId="5" borderId="4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50" xfId="0" applyFill="1" applyBorder="1"/>
    <xf numFmtId="0" fontId="37" fillId="0" borderId="74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02" xfId="0" applyBorder="1" applyAlignment="1">
      <alignment horizontal="center"/>
    </xf>
    <xf numFmtId="0" fontId="37" fillId="5" borderId="47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5" borderId="64" xfId="0" applyFont="1" applyFill="1" applyBorder="1" applyAlignment="1">
      <alignment horizontal="center"/>
    </xf>
    <xf numFmtId="0" fontId="25" fillId="5" borderId="52" xfId="0" applyFont="1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0" fillId="0" borderId="11" xfId="0" applyBorder="1"/>
    <xf numFmtId="0" fontId="0" fillId="4" borderId="6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31" fillId="4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justify"/>
    </xf>
    <xf numFmtId="0" fontId="0" fillId="0" borderId="26" xfId="0" applyBorder="1" applyAlignment="1">
      <alignment horizontal="center" vertical="justify"/>
    </xf>
    <xf numFmtId="0" fontId="0" fillId="0" borderId="26" xfId="0" applyBorder="1"/>
    <xf numFmtId="0" fontId="37" fillId="0" borderId="15" xfId="0" applyFont="1" applyBorder="1" applyAlignment="1">
      <alignment horizontal="center" vertical="justify"/>
    </xf>
    <xf numFmtId="0" fontId="25" fillId="0" borderId="0" xfId="0" applyFont="1" applyAlignment="1">
      <alignment vertical="justify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52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5" xfId="0" quotePrefix="1" applyFill="1" applyBorder="1" applyAlignment="1">
      <alignment horizontal="center"/>
    </xf>
    <xf numFmtId="0" fontId="25" fillId="5" borderId="110" xfId="0" applyFont="1" applyFill="1" applyBorder="1" applyAlignment="1">
      <alignment horizontal="center"/>
    </xf>
    <xf numFmtId="0" fontId="25" fillId="5" borderId="91" xfId="0" applyFont="1" applyFill="1" applyBorder="1" applyAlignment="1">
      <alignment horizontal="center"/>
    </xf>
    <xf numFmtId="0" fontId="25" fillId="5" borderId="92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 vertical="center"/>
    </xf>
    <xf numFmtId="0" fontId="25" fillId="4" borderId="70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11" xfId="0" applyBorder="1"/>
    <xf numFmtId="0" fontId="3" fillId="0" borderId="28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/>
    <xf numFmtId="0" fontId="0" fillId="0" borderId="71" xfId="0" applyBorder="1"/>
    <xf numFmtId="0" fontId="2" fillId="7" borderId="69" xfId="0" applyFont="1" applyFill="1" applyBorder="1" applyAlignment="1">
      <alignment horizontal="center" vertical="justify"/>
    </xf>
    <xf numFmtId="0" fontId="0" fillId="0" borderId="70" xfId="0" applyBorder="1" applyAlignment="1">
      <alignment horizontal="center" vertical="justify"/>
    </xf>
    <xf numFmtId="0" fontId="2" fillId="0" borderId="69" xfId="0" applyFont="1" applyBorder="1" applyAlignment="1">
      <alignment horizontal="center" vertical="justify" wrapText="1"/>
    </xf>
    <xf numFmtId="0" fontId="0" fillId="0" borderId="70" xfId="0" applyBorder="1" applyAlignment="1">
      <alignment horizontal="center" vertical="justify" wrapText="1"/>
    </xf>
    <xf numFmtId="0" fontId="25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15" xfId="8" applyFont="1" applyFill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5" fillId="0" borderId="26" xfId="0" applyFont="1" applyBorder="1" applyAlignment="1">
      <alignment vertical="center"/>
    </xf>
    <xf numFmtId="0" fontId="41" fillId="4" borderId="13" xfId="0" applyFont="1" applyFill="1" applyBorder="1"/>
    <xf numFmtId="0" fontId="41" fillId="4" borderId="14" xfId="0" applyFont="1" applyFill="1" applyBorder="1"/>
    <xf numFmtId="0" fontId="39" fillId="4" borderId="0" xfId="0" applyFont="1" applyFill="1"/>
    <xf numFmtId="0" fontId="39" fillId="4" borderId="11" xfId="0" applyFont="1" applyFill="1" applyBorder="1"/>
    <xf numFmtId="0" fontId="0" fillId="5" borderId="0" xfId="0" applyFill="1"/>
    <xf numFmtId="0" fontId="0" fillId="5" borderId="11" xfId="0" applyFill="1" applyBorder="1"/>
    <xf numFmtId="0" fontId="5" fillId="7" borderId="1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4" fontId="22" fillId="0" borderId="76" xfId="7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" fontId="22" fillId="0" borderId="77" xfId="7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19" fillId="0" borderId="78" xfId="7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justify"/>
    </xf>
    <xf numFmtId="0" fontId="4" fillId="4" borderId="0" xfId="7" applyFont="1" applyFill="1" applyAlignment="1">
      <alignment horizontal="left" vertical="justify"/>
    </xf>
    <xf numFmtId="0" fontId="0" fillId="0" borderId="0" xfId="0" applyAlignment="1">
      <alignment vertical="justify"/>
    </xf>
    <xf numFmtId="0" fontId="0" fillId="0" borderId="11" xfId="0" applyBorder="1" applyAlignment="1">
      <alignment vertical="justify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justify" wrapText="1"/>
    </xf>
    <xf numFmtId="0" fontId="2" fillId="0" borderId="52" xfId="0" applyFont="1" applyBorder="1" applyAlignment="1">
      <alignment horizontal="center" vertical="justify" wrapText="1"/>
    </xf>
    <xf numFmtId="0" fontId="0" fillId="0" borderId="52" xfId="0" applyBorder="1" applyAlignment="1">
      <alignment horizontal="center" vertical="justify" wrapText="1"/>
    </xf>
    <xf numFmtId="0" fontId="0" fillId="0" borderId="21" xfId="0" applyBorder="1" applyAlignment="1">
      <alignment horizontal="center" vertical="justify" wrapText="1"/>
    </xf>
    <xf numFmtId="0" fontId="34" fillId="7" borderId="40" xfId="0" applyFont="1" applyFill="1" applyBorder="1" applyAlignment="1">
      <alignment horizontal="center" vertical="center"/>
    </xf>
    <xf numFmtId="0" fontId="34" fillId="7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5" fillId="7" borderId="64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5" fillId="4" borderId="104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9" borderId="36" xfId="0" applyFont="1" applyFill="1" applyBorder="1" applyAlignment="1">
      <alignment horizontal="center" vertical="center"/>
    </xf>
    <xf numFmtId="0" fontId="25" fillId="9" borderId="34" xfId="0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5" fillId="7" borderId="94" xfId="0" applyFont="1" applyFill="1" applyBorder="1" applyAlignment="1">
      <alignment horizontal="center" vertical="center"/>
    </xf>
    <xf numFmtId="0" fontId="35" fillId="0" borderId="95" xfId="0" applyFont="1" applyBorder="1" applyAlignment="1">
      <alignment horizontal="center" vertical="center"/>
    </xf>
    <xf numFmtId="165" fontId="30" fillId="0" borderId="3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41" fillId="4" borderId="13" xfId="0" applyFont="1" applyFill="1" applyBorder="1" applyAlignment="1">
      <alignment horizontal="center"/>
    </xf>
    <xf numFmtId="0" fontId="39" fillId="4" borderId="0" xfId="0" applyFont="1" applyFill="1" applyAlignment="1">
      <alignment horizontal="center"/>
    </xf>
    <xf numFmtId="0" fontId="0" fillId="0" borderId="26" xfId="0" applyBorder="1" applyAlignment="1">
      <alignment horizontal="center" vertical="center"/>
    </xf>
    <xf numFmtId="165" fontId="0" fillId="0" borderId="32" xfId="0" applyNumberFormat="1" applyBorder="1" applyAlignment="1">
      <alignment horizontal="justify" vertical="center"/>
    </xf>
    <xf numFmtId="0" fontId="0" fillId="0" borderId="17" xfId="0" applyBorder="1" applyAlignment="1">
      <alignment horizontal="justify" vertical="center"/>
    </xf>
    <xf numFmtId="0" fontId="0" fillId="0" borderId="20" xfId="0" applyBorder="1" applyAlignment="1">
      <alignment horizontal="justify" vertical="center"/>
    </xf>
    <xf numFmtId="0" fontId="34" fillId="6" borderId="93" xfId="0" applyFont="1" applyFill="1" applyBorder="1" applyAlignment="1">
      <alignment horizontal="center" vertical="center" wrapText="1"/>
    </xf>
    <xf numFmtId="0" fontId="34" fillId="6" borderId="31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3" fontId="30" fillId="0" borderId="32" xfId="13" applyFont="1" applyFill="1" applyBorder="1" applyAlignment="1">
      <alignment horizontal="center" vertical="center"/>
    </xf>
    <xf numFmtId="43" fontId="23" fillId="0" borderId="17" xfId="13" applyFont="1" applyBorder="1" applyAlignment="1">
      <alignment horizontal="center" vertical="center"/>
    </xf>
    <xf numFmtId="43" fontId="23" fillId="0" borderId="20" xfId="13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</cellXfs>
  <cellStyles count="15">
    <cellStyle name="Moeda 2" xfId="1" xr:uid="{00000000-0005-0000-0000-000001000000}"/>
    <cellStyle name="Normal" xfId="0" builtinId="0"/>
    <cellStyle name="Normal 10" xfId="2" xr:uid="{00000000-0005-0000-0000-000003000000}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5" xfId="6" xr:uid="{00000000-0005-0000-0000-000007000000}"/>
    <cellStyle name="Normal 6" xfId="7" xr:uid="{00000000-0005-0000-0000-000008000000}"/>
    <cellStyle name="Normal_Coleta Domiciliar - comum e seletiva - janeiro 2006 - licitação - seletiva com 5 baus + veículos" xfId="8" xr:uid="{00000000-0005-0000-0000-000009000000}"/>
    <cellStyle name="Porcentagem" xfId="9" builtinId="5"/>
    <cellStyle name="Porcentagem 2" xfId="10" xr:uid="{00000000-0005-0000-0000-00000B000000}"/>
    <cellStyle name="Porcentagem 2 2" xfId="11" xr:uid="{00000000-0005-0000-0000-00000C000000}"/>
    <cellStyle name="Separador de milhares 2" xfId="12" xr:uid="{00000000-0005-0000-0000-00000D000000}"/>
    <cellStyle name="Vírgula" xfId="13" builtinId="3"/>
    <cellStyle name="Vírgula 2 3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230605</xdr:colOff>
      <xdr:row>0</xdr:row>
      <xdr:rowOff>80211</xdr:rowOff>
    </xdr:from>
    <xdr:to>
      <xdr:col>3</xdr:col>
      <xdr:colOff>1072816</xdr:colOff>
      <xdr:row>3</xdr:row>
      <xdr:rowOff>50131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381B111A-E87A-5BE2-73CC-D3EF3197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80211"/>
          <a:ext cx="3268579" cy="671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1009650</xdr:colOff>
      <xdr:row>3</xdr:row>
      <xdr:rowOff>57150</xdr:rowOff>
    </xdr:to>
    <xdr:pic>
      <xdr:nvPicPr>
        <xdr:cNvPr id="2" name="Imagem 1" descr="Logo Prefeitura">
          <a:extLst>
            <a:ext uri="{FF2B5EF4-FFF2-40B4-BE49-F238E27FC236}">
              <a16:creationId xmlns:a16="http://schemas.microsoft.com/office/drawing/2014/main" id="{731117F2-BF30-45CB-A976-D4083FC2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9335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962025</xdr:colOff>
      <xdr:row>3</xdr:row>
      <xdr:rowOff>47625</xdr:rowOff>
    </xdr:to>
    <xdr:pic>
      <xdr:nvPicPr>
        <xdr:cNvPr id="2" name="Imagem 1" descr="Logo Prefeitura">
          <a:extLst>
            <a:ext uri="{FF2B5EF4-FFF2-40B4-BE49-F238E27FC236}">
              <a16:creationId xmlns:a16="http://schemas.microsoft.com/office/drawing/2014/main" id="{2F6F85BB-BF12-4F0A-B79A-02F53D63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23431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149831</xdr:colOff>
      <xdr:row>0</xdr:row>
      <xdr:rowOff>74915</xdr:rowOff>
    </xdr:from>
    <xdr:to>
      <xdr:col>1</xdr:col>
      <xdr:colOff>2915404</xdr:colOff>
      <xdr:row>3</xdr:row>
      <xdr:rowOff>53511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E24FBF52-08CB-464E-8BE0-BC9597FA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31" y="74915"/>
          <a:ext cx="3268579" cy="77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142874</xdr:rowOff>
    </xdr:from>
    <xdr:to>
      <xdr:col>3</xdr:col>
      <xdr:colOff>559593</xdr:colOff>
      <xdr:row>3</xdr:row>
      <xdr:rowOff>130969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7889E918-046A-4CF2-BEDB-10C63947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42874"/>
          <a:ext cx="2500311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1</xdr:col>
      <xdr:colOff>244231</xdr:colOff>
      <xdr:row>3</xdr:row>
      <xdr:rowOff>102394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DF883959-1938-4DBD-871E-9415EC42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1534501" cy="79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2706604</xdr:colOff>
      <xdr:row>2</xdr:row>
      <xdr:rowOff>171450</xdr:rowOff>
    </xdr:to>
    <xdr:pic>
      <xdr:nvPicPr>
        <xdr:cNvPr id="2" name="Imagem 1" descr="Logo Prefeitura">
          <a:extLst>
            <a:ext uri="{FF2B5EF4-FFF2-40B4-BE49-F238E27FC236}">
              <a16:creationId xmlns:a16="http://schemas.microsoft.com/office/drawing/2014/main" id="{EF9C9AAA-A8FC-4D99-BACD-F45EAB44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316380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1</xdr:col>
      <xdr:colOff>2706604</xdr:colOff>
      <xdr:row>3</xdr:row>
      <xdr:rowOff>19050</xdr:rowOff>
    </xdr:to>
    <xdr:pic>
      <xdr:nvPicPr>
        <xdr:cNvPr id="2" name="Imagem 1" descr="Logo Prefeitura">
          <a:extLst>
            <a:ext uri="{FF2B5EF4-FFF2-40B4-BE49-F238E27FC236}">
              <a16:creationId xmlns:a16="http://schemas.microsoft.com/office/drawing/2014/main" id="{E9B06A86-85BD-44C2-88C4-3C48F5F4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316380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1</xdr:col>
      <xdr:colOff>2706604</xdr:colOff>
      <xdr:row>3</xdr:row>
      <xdr:rowOff>19050</xdr:rowOff>
    </xdr:to>
    <xdr:pic>
      <xdr:nvPicPr>
        <xdr:cNvPr id="2" name="Imagem 1" descr="Logo Prefeitura">
          <a:extLst>
            <a:ext uri="{FF2B5EF4-FFF2-40B4-BE49-F238E27FC236}">
              <a16:creationId xmlns:a16="http://schemas.microsoft.com/office/drawing/2014/main" id="{59A7DB69-5814-482A-BBBC-17929A26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316380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3259054</xdr:colOff>
      <xdr:row>3</xdr:row>
      <xdr:rowOff>47625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39D58BBA-4F16-4BB4-ABBA-627085C6A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3163804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2924175</xdr:colOff>
      <xdr:row>2</xdr:row>
      <xdr:rowOff>180975</xdr:rowOff>
    </xdr:to>
    <xdr:pic>
      <xdr:nvPicPr>
        <xdr:cNvPr id="3" name="Imagem 2" descr="Logo Prefeitura">
          <a:extLst>
            <a:ext uri="{FF2B5EF4-FFF2-40B4-BE49-F238E27FC236}">
              <a16:creationId xmlns:a16="http://schemas.microsoft.com/office/drawing/2014/main" id="{0AC81F8E-F308-465E-BA82-C99929CD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28003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tabSelected="1" view="pageBreakPreview" zoomScale="95" zoomScaleSheetLayoutView="95" workbookViewId="0">
      <selection activeCell="A7" sqref="A7:I7"/>
    </sheetView>
  </sheetViews>
  <sheetFormatPr defaultRowHeight="15" x14ac:dyDescent="0.25"/>
  <cols>
    <col min="1" max="1" width="6" customWidth="1"/>
    <col min="2" max="2" width="11.85546875" customWidth="1"/>
    <col min="3" max="3" width="18.42578125" customWidth="1"/>
    <col min="4" max="4" width="133.28515625" customWidth="1"/>
    <col min="5" max="5" width="10.140625" customWidth="1"/>
    <col min="6" max="6" width="14" style="1" customWidth="1"/>
    <col min="7" max="7" width="16.28515625" customWidth="1"/>
    <col min="8" max="8" width="17.42578125" customWidth="1"/>
    <col min="9" max="9" width="21.85546875" customWidth="1"/>
    <col min="11" max="11" width="16.42578125" bestFit="1" customWidth="1"/>
    <col min="13" max="13" width="19.85546875" bestFit="1" customWidth="1"/>
    <col min="14" max="14" width="5.85546875" customWidth="1"/>
    <col min="15" max="15" width="16.42578125" bestFit="1" customWidth="1"/>
  </cols>
  <sheetData>
    <row r="1" spans="1:13" ht="24" thickTop="1" x14ac:dyDescent="0.35">
      <c r="A1" s="405" t="s">
        <v>226</v>
      </c>
      <c r="B1" s="406"/>
      <c r="C1" s="406"/>
      <c r="D1" s="406"/>
      <c r="E1" s="406"/>
      <c r="F1" s="406"/>
      <c r="G1" s="406"/>
      <c r="H1" s="406"/>
      <c r="I1" s="407"/>
    </row>
    <row r="2" spans="1:13" ht="15.75" x14ac:dyDescent="0.25">
      <c r="A2" s="408" t="s">
        <v>227</v>
      </c>
      <c r="B2" s="409"/>
      <c r="C2" s="409"/>
      <c r="D2" s="409"/>
      <c r="E2" s="409"/>
      <c r="F2" s="409"/>
      <c r="G2" s="409"/>
      <c r="H2" s="409"/>
      <c r="I2" s="410"/>
    </row>
    <row r="3" spans="1:13" ht="15.75" x14ac:dyDescent="0.25">
      <c r="A3" s="408" t="s">
        <v>228</v>
      </c>
      <c r="B3" s="409"/>
      <c r="C3" s="409"/>
      <c r="D3" s="409"/>
      <c r="E3" s="409"/>
      <c r="F3" s="409"/>
      <c r="G3" s="409"/>
      <c r="H3" s="409"/>
      <c r="I3" s="410"/>
    </row>
    <row r="4" spans="1:13" ht="15.75" thickBot="1" x14ac:dyDescent="0.3">
      <c r="A4" s="395"/>
      <c r="B4" s="396"/>
      <c r="C4" s="396"/>
      <c r="D4" s="396"/>
      <c r="E4" s="396"/>
      <c r="F4" s="396"/>
      <c r="G4" s="396"/>
      <c r="H4" s="396"/>
      <c r="I4" s="397"/>
    </row>
    <row r="5" spans="1:13" ht="18" x14ac:dyDescent="0.25">
      <c r="A5" s="414" t="s">
        <v>210</v>
      </c>
      <c r="B5" s="415"/>
      <c r="C5" s="415"/>
      <c r="D5" s="415"/>
      <c r="E5" s="415"/>
      <c r="F5" s="415"/>
      <c r="G5" s="415"/>
      <c r="H5" s="415"/>
      <c r="I5" s="416"/>
    </row>
    <row r="6" spans="1:13" ht="21.75" customHeight="1" x14ac:dyDescent="0.25">
      <c r="A6" s="411" t="s">
        <v>312</v>
      </c>
      <c r="B6" s="412"/>
      <c r="C6" s="412"/>
      <c r="D6" s="412"/>
      <c r="E6" s="412"/>
      <c r="F6" s="412"/>
      <c r="G6" s="412"/>
      <c r="H6" s="413"/>
      <c r="I6" s="186">
        <v>45992</v>
      </c>
    </row>
    <row r="7" spans="1:13" ht="24" customHeight="1" x14ac:dyDescent="0.25">
      <c r="A7" s="401" t="s">
        <v>397</v>
      </c>
      <c r="B7" s="402"/>
      <c r="C7" s="402"/>
      <c r="D7" s="403"/>
      <c r="E7" s="403"/>
      <c r="F7" s="403"/>
      <c r="G7" s="403"/>
      <c r="H7" s="403"/>
      <c r="I7" s="404"/>
    </row>
    <row r="8" spans="1:13" ht="29.25" customHeight="1" thickBot="1" x14ac:dyDescent="0.3">
      <c r="A8" s="398" t="s">
        <v>313</v>
      </c>
      <c r="B8" s="399"/>
      <c r="C8" s="399"/>
      <c r="D8" s="399"/>
      <c r="E8" s="399"/>
      <c r="F8" s="399"/>
      <c r="G8" s="400"/>
      <c r="H8" s="176" t="s">
        <v>53</v>
      </c>
      <c r="I8" s="177">
        <f>BDI!M7</f>
        <v>0.27039999999999997</v>
      </c>
    </row>
    <row r="9" spans="1:13" ht="12.75" customHeight="1" thickTop="1" thickBot="1" x14ac:dyDescent="0.3">
      <c r="A9" s="420"/>
      <c r="B9" s="394"/>
      <c r="C9" s="394"/>
      <c r="D9" s="394"/>
      <c r="E9" s="394"/>
      <c r="F9" s="394"/>
      <c r="G9" s="394"/>
      <c r="H9" s="394"/>
      <c r="I9" s="421"/>
    </row>
    <row r="10" spans="1:13" ht="16.5" thickTop="1" x14ac:dyDescent="0.25">
      <c r="A10" s="424" t="s">
        <v>352</v>
      </c>
      <c r="B10" s="425"/>
      <c r="C10" s="425"/>
      <c r="D10" s="425"/>
      <c r="E10" s="425"/>
      <c r="F10" s="425"/>
      <c r="G10" s="425"/>
      <c r="H10" s="425"/>
      <c r="I10" s="194">
        <f>I13</f>
        <v>314855.64</v>
      </c>
    </row>
    <row r="11" spans="1:13" ht="29.25" customHeight="1" x14ac:dyDescent="0.25">
      <c r="A11" s="32" t="s">
        <v>0</v>
      </c>
      <c r="B11" s="27" t="s">
        <v>5</v>
      </c>
      <c r="C11" s="27" t="s">
        <v>50</v>
      </c>
      <c r="D11" s="27" t="s">
        <v>51</v>
      </c>
      <c r="E11" s="27" t="s">
        <v>2</v>
      </c>
      <c r="F11" s="28" t="s">
        <v>3</v>
      </c>
      <c r="G11" s="27" t="s">
        <v>197</v>
      </c>
      <c r="H11" s="27" t="s">
        <v>52</v>
      </c>
      <c r="I11" s="33" t="s">
        <v>4</v>
      </c>
    </row>
    <row r="12" spans="1:13" ht="15" customHeight="1" x14ac:dyDescent="0.25">
      <c r="A12" s="422" t="s">
        <v>315</v>
      </c>
      <c r="B12" s="403"/>
      <c r="C12" s="423"/>
      <c r="D12" s="99" t="s">
        <v>205</v>
      </c>
      <c r="E12" s="98"/>
      <c r="F12" s="100"/>
      <c r="G12" s="98"/>
      <c r="H12" s="98"/>
      <c r="I12" s="101"/>
    </row>
    <row r="13" spans="1:13" ht="29.25" customHeight="1" x14ac:dyDescent="0.25">
      <c r="A13" s="34" t="s">
        <v>15</v>
      </c>
      <c r="B13" s="132" t="s">
        <v>55</v>
      </c>
      <c r="C13" s="4" t="s">
        <v>317</v>
      </c>
      <c r="D13" s="52" t="s">
        <v>314</v>
      </c>
      <c r="E13" s="4" t="s">
        <v>26</v>
      </c>
      <c r="F13" s="30">
        <v>12</v>
      </c>
      <c r="G13" s="29">
        <f>'CPU 01'!C93</f>
        <v>20653.31187012987</v>
      </c>
      <c r="H13" s="29">
        <f>ROUND(G13*I8+G13,2)</f>
        <v>26237.97</v>
      </c>
      <c r="I13" s="35">
        <f>ROUND(H13*F13,2)</f>
        <v>314855.64</v>
      </c>
      <c r="K13" s="163">
        <f>I13/I22</f>
        <v>0.35300060273058487</v>
      </c>
      <c r="M13" s="320">
        <f>ROUND(G13*F13,2)</f>
        <v>247839.74</v>
      </c>
    </row>
    <row r="14" spans="1:13" ht="15" customHeight="1" thickBot="1" x14ac:dyDescent="0.3">
      <c r="A14" s="417"/>
      <c r="B14" s="418"/>
      <c r="C14" s="418"/>
      <c r="D14" s="418"/>
      <c r="E14" s="418"/>
      <c r="F14" s="418"/>
      <c r="G14" s="418"/>
      <c r="H14" s="418"/>
      <c r="I14" s="419"/>
      <c r="K14" s="163"/>
      <c r="M14" s="173"/>
    </row>
    <row r="15" spans="1:13" ht="16.5" thickTop="1" x14ac:dyDescent="0.25">
      <c r="A15" s="424" t="s">
        <v>323</v>
      </c>
      <c r="B15" s="425"/>
      <c r="C15" s="425"/>
      <c r="D15" s="425"/>
      <c r="E15" s="425"/>
      <c r="F15" s="425"/>
      <c r="G15" s="425"/>
      <c r="H15" s="425"/>
      <c r="I15" s="194">
        <f>I18+I19+I20</f>
        <v>577085.15999999992</v>
      </c>
      <c r="K15" s="163"/>
      <c r="M15" s="173"/>
    </row>
    <row r="16" spans="1:13" ht="30" customHeight="1" x14ac:dyDescent="0.25">
      <c r="A16" s="32" t="s">
        <v>0</v>
      </c>
      <c r="B16" s="27" t="s">
        <v>5</v>
      </c>
      <c r="C16" s="27" t="s">
        <v>50</v>
      </c>
      <c r="D16" s="27" t="s">
        <v>51</v>
      </c>
      <c r="E16" s="27" t="s">
        <v>2</v>
      </c>
      <c r="F16" s="28" t="s">
        <v>3</v>
      </c>
      <c r="G16" s="27" t="s">
        <v>197</v>
      </c>
      <c r="H16" s="27" t="s">
        <v>52</v>
      </c>
      <c r="I16" s="33" t="s">
        <v>4</v>
      </c>
      <c r="K16" s="163"/>
      <c r="M16" s="173"/>
    </row>
    <row r="17" spans="1:15" x14ac:dyDescent="0.25">
      <c r="A17" s="422" t="s">
        <v>316</v>
      </c>
      <c r="B17" s="403"/>
      <c r="C17" s="423"/>
      <c r="D17" s="99" t="s">
        <v>318</v>
      </c>
      <c r="E17" s="98"/>
      <c r="F17" s="100"/>
      <c r="G17" s="98"/>
      <c r="H17" s="98"/>
      <c r="I17" s="101"/>
      <c r="K17" s="163"/>
      <c r="M17" s="173"/>
    </row>
    <row r="18" spans="1:15" x14ac:dyDescent="0.25">
      <c r="A18" s="36" t="s">
        <v>171</v>
      </c>
      <c r="B18" s="132" t="s">
        <v>56</v>
      </c>
      <c r="C18" s="4" t="s">
        <v>317</v>
      </c>
      <c r="D18" s="52" t="s">
        <v>322</v>
      </c>
      <c r="E18" s="4" t="s">
        <v>320</v>
      </c>
      <c r="F18" s="30">
        <f>5100*12</f>
        <v>61200</v>
      </c>
      <c r="G18" s="29">
        <f>'CPU 02'!F76</f>
        <v>4.3699610270774976</v>
      </c>
      <c r="H18" s="29">
        <f>ROUND(G18*I8+G18,2)</f>
        <v>5.55</v>
      </c>
      <c r="I18" s="35">
        <f t="shared" ref="I18" si="0">ROUND(H18*F18,2)</f>
        <v>339660</v>
      </c>
      <c r="K18" s="163">
        <f>I18/I22</f>
        <v>0.38081002685380017</v>
      </c>
      <c r="M18" s="320">
        <f>ROUND(G18*F18,2)</f>
        <v>267441.61</v>
      </c>
    </row>
    <row r="19" spans="1:15" x14ac:dyDescent="0.25">
      <c r="A19" s="36" t="s">
        <v>176</v>
      </c>
      <c r="B19" s="132" t="s">
        <v>57</v>
      </c>
      <c r="C19" s="4" t="s">
        <v>317</v>
      </c>
      <c r="D19" s="52" t="s">
        <v>324</v>
      </c>
      <c r="E19" s="4" t="s">
        <v>26</v>
      </c>
      <c r="F19" s="30">
        <v>12</v>
      </c>
      <c r="G19" s="29">
        <f>'CPU 03'!H28</f>
        <v>1483.3333333333333</v>
      </c>
      <c r="H19" s="29">
        <f>ROUND(G19*I8+G19,2)</f>
        <v>1884.43</v>
      </c>
      <c r="I19" s="35">
        <f t="shared" ref="I19:I20" si="1">ROUND(H19*F19,2)</f>
        <v>22613.16</v>
      </c>
      <c r="K19" s="163">
        <f>I19/I22</f>
        <v>2.5352758837806279E-2</v>
      </c>
      <c r="M19" s="320">
        <f>ROUND(G19*F19,2)</f>
        <v>17800</v>
      </c>
    </row>
    <row r="20" spans="1:15" ht="25.5" x14ac:dyDescent="0.25">
      <c r="A20" s="36" t="s">
        <v>396</v>
      </c>
      <c r="B20" s="132" t="s">
        <v>58</v>
      </c>
      <c r="C20" s="4" t="s">
        <v>317</v>
      </c>
      <c r="D20" s="52" t="s">
        <v>325</v>
      </c>
      <c r="E20" s="4" t="s">
        <v>320</v>
      </c>
      <c r="F20" s="30">
        <f>5100*12</f>
        <v>61200</v>
      </c>
      <c r="G20" s="29">
        <f>'CPU 04'!F74</f>
        <v>2.7620711484593836</v>
      </c>
      <c r="H20" s="29">
        <f>ROUND(G20*I8+G20,2)</f>
        <v>3.51</v>
      </c>
      <c r="I20" s="35">
        <f t="shared" si="1"/>
        <v>214812</v>
      </c>
      <c r="K20" s="163">
        <f>I20/I22</f>
        <v>0.24083661157780878</v>
      </c>
      <c r="M20" s="320">
        <f t="shared" ref="M20" si="2">ROUND(G20*F20,2)</f>
        <v>169038.75</v>
      </c>
    </row>
    <row r="21" spans="1:15" ht="12" customHeight="1" thickBot="1" x14ac:dyDescent="0.3">
      <c r="A21" s="417"/>
      <c r="B21" s="418"/>
      <c r="C21" s="418"/>
      <c r="D21" s="418"/>
      <c r="E21" s="418"/>
      <c r="F21" s="418"/>
      <c r="G21" s="418"/>
      <c r="H21" s="418"/>
      <c r="I21" s="419"/>
      <c r="K21" s="163"/>
    </row>
    <row r="22" spans="1:15" ht="20.100000000000001" customHeight="1" thickTop="1" thickBot="1" x14ac:dyDescent="0.3">
      <c r="A22" s="434" t="s">
        <v>319</v>
      </c>
      <c r="B22" s="435"/>
      <c r="C22" s="435"/>
      <c r="D22" s="435"/>
      <c r="E22" s="435"/>
      <c r="F22" s="435"/>
      <c r="G22" s="435"/>
      <c r="H22" s="436"/>
      <c r="I22" s="114">
        <f>I10+I15</f>
        <v>891940.79999999993</v>
      </c>
      <c r="K22" s="163">
        <f>SUM(K13:K21)</f>
        <v>1</v>
      </c>
      <c r="M22" s="321">
        <f>SUM(M13:M20)</f>
        <v>702120.1</v>
      </c>
      <c r="O22" s="322"/>
    </row>
    <row r="23" spans="1:15" s="2" customFormat="1" ht="15.75" thickTop="1" x14ac:dyDescent="0.25">
      <c r="A23" s="426"/>
      <c r="B23" s="427"/>
      <c r="C23" s="427"/>
      <c r="D23" s="427"/>
      <c r="E23" s="427"/>
      <c r="F23" s="427"/>
      <c r="G23" s="427"/>
      <c r="H23" s="427"/>
      <c r="I23" s="428"/>
      <c r="K23" s="163"/>
    </row>
    <row r="24" spans="1:15" s="2" customFormat="1" x14ac:dyDescent="0.25">
      <c r="A24" s="429" t="s">
        <v>232</v>
      </c>
      <c r="B24" s="430"/>
      <c r="C24" s="430"/>
      <c r="D24" s="430"/>
      <c r="E24" s="430"/>
      <c r="F24" s="430"/>
      <c r="G24" s="430"/>
      <c r="H24" s="430"/>
      <c r="I24" s="431"/>
      <c r="K24" s="163"/>
    </row>
    <row r="25" spans="1:15" s="2" customFormat="1" x14ac:dyDescent="0.25">
      <c r="A25" s="195"/>
      <c r="B25" s="196"/>
      <c r="C25" s="196"/>
      <c r="D25" s="196"/>
      <c r="E25" s="196"/>
      <c r="F25" s="196"/>
      <c r="G25" s="196"/>
      <c r="H25" s="196"/>
      <c r="I25" s="197"/>
      <c r="K25" s="163"/>
    </row>
    <row r="26" spans="1:15" s="2" customFormat="1" x14ac:dyDescent="0.25">
      <c r="A26" s="393" t="s">
        <v>321</v>
      </c>
      <c r="B26" s="432"/>
      <c r="C26" s="432"/>
      <c r="D26" s="432"/>
      <c r="E26" s="432"/>
      <c r="F26" s="432"/>
      <c r="G26" s="432"/>
      <c r="H26" s="432"/>
      <c r="I26" s="433"/>
      <c r="K26" s="163"/>
    </row>
    <row r="27" spans="1:15" s="2" customFormat="1" x14ac:dyDescent="0.25">
      <c r="A27" s="39"/>
      <c r="B27" s="40"/>
      <c r="C27" s="40"/>
      <c r="D27" s="53"/>
      <c r="E27" s="40"/>
      <c r="F27" s="41"/>
      <c r="G27" s="40"/>
      <c r="H27" s="40"/>
      <c r="I27" s="42"/>
      <c r="K27" s="163"/>
    </row>
    <row r="28" spans="1:15" s="2" customFormat="1" x14ac:dyDescent="0.25">
      <c r="A28" s="39"/>
      <c r="B28" s="40"/>
      <c r="C28" s="40"/>
      <c r="D28" s="53"/>
      <c r="E28" s="40"/>
      <c r="F28" s="41"/>
      <c r="G28" s="40"/>
      <c r="H28" s="40"/>
      <c r="I28" s="42"/>
      <c r="K28" s="163"/>
    </row>
    <row r="29" spans="1:15" s="2" customFormat="1" x14ac:dyDescent="0.25">
      <c r="A29" s="39"/>
      <c r="B29" s="40"/>
      <c r="C29" s="40"/>
      <c r="D29" s="53"/>
      <c r="E29" s="40"/>
      <c r="F29" s="41"/>
      <c r="G29" s="40"/>
      <c r="H29" s="40"/>
      <c r="I29" s="42"/>
      <c r="K29" s="163"/>
    </row>
    <row r="30" spans="1:15" s="2" customFormat="1" x14ac:dyDescent="0.25">
      <c r="A30" s="39"/>
      <c r="B30" s="40"/>
      <c r="C30" s="40"/>
      <c r="D30" s="53"/>
      <c r="E30" s="40"/>
      <c r="F30" s="41"/>
      <c r="G30" s="40"/>
      <c r="H30" s="40"/>
      <c r="I30" s="42"/>
      <c r="K30" s="134"/>
    </row>
    <row r="31" spans="1:15" s="2" customFormat="1" x14ac:dyDescent="0.25">
      <c r="A31" s="393" t="s">
        <v>230</v>
      </c>
      <c r="B31" s="394"/>
      <c r="C31" s="394"/>
      <c r="D31" s="394"/>
      <c r="E31" s="390" t="s">
        <v>230</v>
      </c>
      <c r="F31" s="391"/>
      <c r="G31" s="391"/>
      <c r="H31" s="391"/>
      <c r="I31" s="392"/>
    </row>
    <row r="32" spans="1:15" s="2" customFormat="1" x14ac:dyDescent="0.25">
      <c r="A32" s="393" t="s">
        <v>300</v>
      </c>
      <c r="B32" s="394"/>
      <c r="C32" s="394"/>
      <c r="D32" s="394"/>
      <c r="E32" s="390" t="s">
        <v>301</v>
      </c>
      <c r="F32" s="391"/>
      <c r="G32" s="391"/>
      <c r="H32" s="391"/>
      <c r="I32" s="392"/>
    </row>
    <row r="33" spans="1:9" s="2" customFormat="1" x14ac:dyDescent="0.25">
      <c r="A33" s="393" t="s">
        <v>228</v>
      </c>
      <c r="B33" s="394"/>
      <c r="C33" s="394"/>
      <c r="D33" s="394"/>
      <c r="E33" s="390" t="s">
        <v>302</v>
      </c>
      <c r="F33" s="391"/>
      <c r="G33" s="391"/>
      <c r="H33" s="391"/>
      <c r="I33" s="392"/>
    </row>
    <row r="34" spans="1:9" s="2" customFormat="1" x14ac:dyDescent="0.25">
      <c r="A34" s="388"/>
      <c r="B34" s="389"/>
      <c r="C34" s="389"/>
      <c r="D34" s="389"/>
      <c r="E34" s="390" t="s">
        <v>303</v>
      </c>
      <c r="F34" s="391"/>
      <c r="G34" s="391"/>
      <c r="H34" s="391"/>
      <c r="I34" s="392"/>
    </row>
    <row r="35" spans="1:9" ht="15.75" thickBot="1" x14ac:dyDescent="0.3">
      <c r="A35" s="43"/>
      <c r="B35" s="44"/>
      <c r="C35" s="44"/>
      <c r="D35" s="54"/>
      <c r="E35" s="44"/>
      <c r="F35" s="45"/>
      <c r="G35" s="44"/>
      <c r="H35" s="44"/>
      <c r="I35" s="46"/>
    </row>
    <row r="36" spans="1:9" ht="15.75" thickTop="1" x14ac:dyDescent="0.25"/>
  </sheetData>
  <mergeCells count="27">
    <mergeCell ref="A17:C17"/>
    <mergeCell ref="A21:I21"/>
    <mergeCell ref="A23:I23"/>
    <mergeCell ref="A24:I24"/>
    <mergeCell ref="A26:I26"/>
    <mergeCell ref="A22:H22"/>
    <mergeCell ref="A14:I14"/>
    <mergeCell ref="A9:I9"/>
    <mergeCell ref="A12:C12"/>
    <mergeCell ref="A10:H10"/>
    <mergeCell ref="A15:H15"/>
    <mergeCell ref="A4:I4"/>
    <mergeCell ref="A8:G8"/>
    <mergeCell ref="A7:I7"/>
    <mergeCell ref="A1:I1"/>
    <mergeCell ref="A2:I2"/>
    <mergeCell ref="A3:I3"/>
    <mergeCell ref="A6:H6"/>
    <mergeCell ref="A5:I5"/>
    <mergeCell ref="A34:D34"/>
    <mergeCell ref="E31:I31"/>
    <mergeCell ref="E32:I32"/>
    <mergeCell ref="E33:I33"/>
    <mergeCell ref="E34:I34"/>
    <mergeCell ref="A31:D31"/>
    <mergeCell ref="A32:D32"/>
    <mergeCell ref="A33:D33"/>
  </mergeCells>
  <printOptions horizontalCentered="1" verticalCentered="1"/>
  <pageMargins left="0.51181102362204722" right="0.51181102362204722" top="0.59055118110236227" bottom="0.19685039370078741" header="0.39370078740157483" footer="0.19685039370078741"/>
  <pageSetup paperSize="9"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view="pageBreakPreview" topLeftCell="A7" zoomScaleSheetLayoutView="100" workbookViewId="0">
      <selection activeCell="C15" sqref="C15"/>
    </sheetView>
  </sheetViews>
  <sheetFormatPr defaultRowHeight="15" x14ac:dyDescent="0.25"/>
  <cols>
    <col min="1" max="1" width="86.5703125" customWidth="1"/>
    <col min="2" max="2" width="15" customWidth="1"/>
    <col min="3" max="3" width="20.85546875" customWidth="1"/>
    <col min="4" max="4" width="31.28515625" customWidth="1"/>
    <col min="5" max="5" width="22.85546875" style="1" customWidth="1"/>
  </cols>
  <sheetData>
    <row r="1" spans="1:5" ht="25.5" customHeight="1" thickTop="1" x14ac:dyDescent="0.3">
      <c r="A1" s="557" t="str">
        <f>'PLANILHA ORÇAMENTARIA'!A1</f>
        <v>PREFEITURA MUNICIPAL DE JOÃO MONLEVADE</v>
      </c>
      <c r="B1" s="558"/>
      <c r="C1" s="747"/>
      <c r="D1" s="747"/>
      <c r="E1" s="748"/>
    </row>
    <row r="2" spans="1:5" x14ac:dyDescent="0.25">
      <c r="A2" s="671" t="str">
        <f>'PLANILHA ORÇAMENTARIA'!A2</f>
        <v>CEP 35.930-027 - ESTADO DE MINAS GERAIS</v>
      </c>
      <c r="B2" s="749"/>
      <c r="C2" s="460"/>
      <c r="D2" s="460"/>
      <c r="E2" s="461"/>
    </row>
    <row r="3" spans="1:5" x14ac:dyDescent="0.25">
      <c r="A3" s="671" t="str">
        <f>'PLANILHA ORÇAMENTARIA'!A3</f>
        <v>SECRETARIA MUNICIPAL DE SERVIÇOS URBANOS</v>
      </c>
      <c r="B3" s="749"/>
      <c r="C3" s="460"/>
      <c r="D3" s="460"/>
      <c r="E3" s="461"/>
    </row>
    <row r="4" spans="1:5" ht="6.75" customHeight="1" thickBot="1" x14ac:dyDescent="0.3">
      <c r="A4" s="39"/>
      <c r="B4" s="367"/>
      <c r="C4" s="40"/>
      <c r="D4" s="40"/>
      <c r="E4" s="42"/>
    </row>
    <row r="5" spans="1:5" ht="16.5" thickBot="1" x14ac:dyDescent="0.3">
      <c r="A5" s="750" t="s">
        <v>49</v>
      </c>
      <c r="B5" s="751"/>
      <c r="C5" s="751"/>
      <c r="D5" s="751"/>
      <c r="E5" s="752"/>
    </row>
    <row r="6" spans="1:5" ht="27.75" customHeight="1" thickBot="1" x14ac:dyDescent="0.3">
      <c r="A6" s="753" t="str">
        <f>'PLANILHA ORÇAMENTARIA'!A6</f>
        <v xml:space="preserve">EDITAL DE CONCORRENCIA ELETRONICA Nº </v>
      </c>
      <c r="B6" s="754"/>
      <c r="C6" s="755"/>
      <c r="D6" s="755"/>
      <c r="E6" s="199">
        <f>'PLANILHA ORÇAMENTARIA'!I6</f>
        <v>45992</v>
      </c>
    </row>
    <row r="7" spans="1:5" ht="21" customHeight="1" thickBot="1" x14ac:dyDescent="0.3">
      <c r="A7" s="672" t="s">
        <v>369</v>
      </c>
      <c r="B7" s="673"/>
      <c r="C7" s="737"/>
      <c r="D7" s="737"/>
      <c r="E7" s="738"/>
    </row>
    <row r="8" spans="1:5" ht="27.75" customHeight="1" thickBot="1" x14ac:dyDescent="0.3">
      <c r="A8" s="739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740"/>
      <c r="C8" s="741"/>
      <c r="D8" s="741"/>
      <c r="E8" s="742"/>
    </row>
    <row r="9" spans="1:5" ht="16.5" thickBot="1" x14ac:dyDescent="0.3">
      <c r="A9" s="756" t="s">
        <v>49</v>
      </c>
      <c r="B9" s="757"/>
      <c r="C9" s="757"/>
      <c r="D9" s="757"/>
      <c r="E9" s="758"/>
    </row>
    <row r="10" spans="1:5" ht="12" customHeight="1" x14ac:dyDescent="0.25">
      <c r="A10" s="227" t="s">
        <v>100</v>
      </c>
      <c r="B10" s="362" t="s">
        <v>370</v>
      </c>
      <c r="C10" s="226" t="s">
        <v>5</v>
      </c>
      <c r="D10" s="226" t="s">
        <v>50</v>
      </c>
      <c r="E10" s="78" t="s">
        <v>101</v>
      </c>
    </row>
    <row r="11" spans="1:5" ht="15.75" x14ac:dyDescent="0.25">
      <c r="A11" s="371" t="s">
        <v>372</v>
      </c>
      <c r="B11" s="363" t="s">
        <v>373</v>
      </c>
      <c r="C11" s="363" t="s">
        <v>371</v>
      </c>
      <c r="D11" s="334" t="s">
        <v>293</v>
      </c>
      <c r="E11" s="372">
        <v>5.75</v>
      </c>
    </row>
    <row r="12" spans="1:5" ht="15.75" x14ac:dyDescent="0.25">
      <c r="A12" s="371" t="s">
        <v>375</v>
      </c>
      <c r="B12" s="363" t="s">
        <v>373</v>
      </c>
      <c r="C12" s="363" t="s">
        <v>374</v>
      </c>
      <c r="D12" s="334" t="s">
        <v>293</v>
      </c>
      <c r="E12" s="372">
        <v>3.82</v>
      </c>
    </row>
    <row r="13" spans="1:5" ht="15.75" x14ac:dyDescent="0.25">
      <c r="A13" s="373" t="s">
        <v>377</v>
      </c>
      <c r="B13" s="364" t="s">
        <v>373</v>
      </c>
      <c r="C13" s="364" t="s">
        <v>376</v>
      </c>
      <c r="D13" s="334" t="s">
        <v>293</v>
      </c>
      <c r="E13" s="372">
        <v>5.45</v>
      </c>
    </row>
    <row r="14" spans="1:5" ht="15.75" x14ac:dyDescent="0.25">
      <c r="A14" s="374" t="s">
        <v>290</v>
      </c>
      <c r="B14" s="365" t="s">
        <v>378</v>
      </c>
      <c r="C14" s="365" t="s">
        <v>294</v>
      </c>
      <c r="D14" s="334" t="s">
        <v>293</v>
      </c>
      <c r="E14" s="372">
        <v>3635</v>
      </c>
    </row>
    <row r="15" spans="1:5" ht="15.75" x14ac:dyDescent="0.25">
      <c r="A15" s="375" t="s">
        <v>291</v>
      </c>
      <c r="B15" s="366" t="s">
        <v>378</v>
      </c>
      <c r="C15" s="366" t="s">
        <v>295</v>
      </c>
      <c r="D15" s="334" t="s">
        <v>293</v>
      </c>
      <c r="E15" s="376">
        <v>5264.05</v>
      </c>
    </row>
    <row r="16" spans="1:5" ht="15.75" x14ac:dyDescent="0.25">
      <c r="A16" s="375" t="s">
        <v>292</v>
      </c>
      <c r="B16" s="366" t="s">
        <v>378</v>
      </c>
      <c r="C16" s="366" t="s">
        <v>296</v>
      </c>
      <c r="D16" s="334" t="s">
        <v>293</v>
      </c>
      <c r="E16" s="376">
        <v>2912.05</v>
      </c>
    </row>
    <row r="17" spans="1:5" ht="15.75" x14ac:dyDescent="0.25">
      <c r="A17" s="375" t="s">
        <v>380</v>
      </c>
      <c r="B17" s="366" t="s">
        <v>378</v>
      </c>
      <c r="C17" s="366" t="s">
        <v>379</v>
      </c>
      <c r="D17" s="334" t="s">
        <v>293</v>
      </c>
      <c r="E17" s="376">
        <v>1000</v>
      </c>
    </row>
    <row r="18" spans="1:5" ht="15.75" x14ac:dyDescent="0.25">
      <c r="A18" s="375" t="s">
        <v>382</v>
      </c>
      <c r="B18" s="366" t="s">
        <v>378</v>
      </c>
      <c r="C18" s="366" t="s">
        <v>381</v>
      </c>
      <c r="D18" s="334" t="s">
        <v>293</v>
      </c>
      <c r="E18" s="376">
        <v>1400</v>
      </c>
    </row>
    <row r="19" spans="1:5" ht="15.75" x14ac:dyDescent="0.25">
      <c r="A19" s="375" t="s">
        <v>384</v>
      </c>
      <c r="B19" s="366" t="s">
        <v>378</v>
      </c>
      <c r="C19" s="366" t="s">
        <v>383</v>
      </c>
      <c r="D19" s="334" t="s">
        <v>293</v>
      </c>
      <c r="E19" s="376">
        <v>1400</v>
      </c>
    </row>
    <row r="20" spans="1:5" ht="15.75" x14ac:dyDescent="0.25">
      <c r="A20" s="375" t="s">
        <v>386</v>
      </c>
      <c r="B20" s="366" t="s">
        <v>378</v>
      </c>
      <c r="C20" s="366" t="s">
        <v>385</v>
      </c>
      <c r="D20" s="334" t="s">
        <v>293</v>
      </c>
      <c r="E20" s="376">
        <v>250</v>
      </c>
    </row>
    <row r="21" spans="1:5" x14ac:dyDescent="0.25">
      <c r="A21" s="333"/>
      <c r="B21" s="368"/>
      <c r="C21" s="334"/>
      <c r="D21" s="334"/>
      <c r="E21" s="335"/>
    </row>
    <row r="22" spans="1:5" ht="9.75" customHeight="1" thickBot="1" x14ac:dyDescent="0.3">
      <c r="A22" s="743"/>
      <c r="B22" s="744"/>
      <c r="C22" s="745"/>
      <c r="D22" s="745"/>
      <c r="E22" s="746"/>
    </row>
    <row r="23" spans="1:5" ht="11.25" customHeight="1" x14ac:dyDescent="0.25">
      <c r="A23" s="762"/>
      <c r="B23" s="763"/>
      <c r="C23" s="764"/>
      <c r="D23" s="764"/>
      <c r="E23" s="765"/>
    </row>
    <row r="24" spans="1:5" x14ac:dyDescent="0.25">
      <c r="A24" s="766" t="str">
        <f>'PLANILHA ORÇAMENTARIA'!A26</f>
        <v>João Monlevade(MG), 01 de dezembro de 2025</v>
      </c>
      <c r="B24" s="767"/>
      <c r="C24" s="760"/>
      <c r="D24" s="760"/>
      <c r="E24" s="761"/>
    </row>
    <row r="25" spans="1:5" x14ac:dyDescent="0.25">
      <c r="A25" s="325"/>
      <c r="B25" s="369"/>
      <c r="C25" s="377"/>
      <c r="D25" s="377"/>
      <c r="E25" s="359"/>
    </row>
    <row r="26" spans="1:5" x14ac:dyDescent="0.25">
      <c r="A26" s="325"/>
      <c r="B26" s="369"/>
      <c r="C26" s="377"/>
      <c r="D26" s="377"/>
      <c r="E26" s="359"/>
    </row>
    <row r="27" spans="1:5" x14ac:dyDescent="0.25">
      <c r="A27" s="766" t="s">
        <v>49</v>
      </c>
      <c r="B27" s="767"/>
      <c r="C27" s="760"/>
      <c r="D27" s="760"/>
      <c r="E27" s="761"/>
    </row>
    <row r="28" spans="1:5" x14ac:dyDescent="0.25">
      <c r="A28" s="766" t="s">
        <v>49</v>
      </c>
      <c r="B28" s="767"/>
      <c r="C28" s="760"/>
      <c r="D28" s="760"/>
      <c r="E28" s="761"/>
    </row>
    <row r="29" spans="1:5" x14ac:dyDescent="0.25">
      <c r="A29" s="325" t="str">
        <f>'PLANILHA ORÇAMENTARIA'!A31</f>
        <v>_____________________________________________________</v>
      </c>
      <c r="B29" s="369"/>
      <c r="C29" s="759" t="str">
        <f>'PLANILHA ORÇAMENTARIA'!E31</f>
        <v>_____________________________________________________</v>
      </c>
      <c r="D29" s="760"/>
      <c r="E29" s="761"/>
    </row>
    <row r="30" spans="1:5" x14ac:dyDescent="0.25">
      <c r="A30" s="325" t="str">
        <f>'PLANILHA ORÇAMENTARIA'!A32</f>
        <v xml:space="preserve">MARCO ANTONIO PENIDO </v>
      </c>
      <c r="B30" s="369"/>
      <c r="C30" s="759" t="str">
        <f>'PLANILHA ORÇAMENTARIA'!E32</f>
        <v xml:space="preserve"> DILERMANDO  DE ARANDA LIMA</v>
      </c>
      <c r="D30" s="760"/>
      <c r="E30" s="761"/>
    </row>
    <row r="31" spans="1:5" x14ac:dyDescent="0.25">
      <c r="A31" s="325" t="str">
        <f>'PLANILHA ORÇAMENTARIA'!A33</f>
        <v>SECRETARIA MUNICIPAL DE SERVIÇOS URBANOS</v>
      </c>
      <c r="B31" s="369"/>
      <c r="C31" s="759" t="str">
        <f>'PLANILHA ORÇAMENTARIA'!E33</f>
        <v>ENGENHEIRO CIVIL</v>
      </c>
      <c r="D31" s="760"/>
      <c r="E31" s="761"/>
    </row>
    <row r="32" spans="1:5" x14ac:dyDescent="0.25">
      <c r="A32" s="325" t="s">
        <v>49</v>
      </c>
      <c r="B32" s="369"/>
      <c r="C32" s="759" t="str">
        <f>'PLANILHA ORÇAMENTARIA'!E34</f>
        <v>CREA-MG 49.378/D</v>
      </c>
      <c r="D32" s="760"/>
      <c r="E32" s="761"/>
    </row>
    <row r="33" spans="1:5" ht="9" customHeight="1" thickBot="1" x14ac:dyDescent="0.3">
      <c r="A33" s="116"/>
      <c r="B33" s="370"/>
      <c r="C33" s="117"/>
      <c r="D33" s="117"/>
      <c r="E33" s="118"/>
    </row>
    <row r="34" spans="1:5" ht="15.75" thickTop="1" x14ac:dyDescent="0.25">
      <c r="A34" s="40"/>
      <c r="B34" s="40"/>
      <c r="C34" s="40"/>
      <c r="D34" s="40"/>
      <c r="E34" s="41"/>
    </row>
    <row r="35" spans="1:5" x14ac:dyDescent="0.25">
      <c r="A35" s="40"/>
      <c r="B35" s="40"/>
      <c r="C35" s="40"/>
      <c r="D35" s="40"/>
      <c r="E35" s="41"/>
    </row>
  </sheetData>
  <autoFilter ref="A10:E21" xr:uid="{00000000-0001-0000-0500-000000000000}"/>
  <sortState xmlns:xlrd2="http://schemas.microsoft.com/office/spreadsheetml/2017/richdata2" ref="A11:E21">
    <sortCondition ref="A11:A21"/>
  </sortState>
  <mergeCells count="17">
    <mergeCell ref="C30:E30"/>
    <mergeCell ref="C31:E31"/>
    <mergeCell ref="C32:E32"/>
    <mergeCell ref="A23:E23"/>
    <mergeCell ref="A24:E24"/>
    <mergeCell ref="A27:E27"/>
    <mergeCell ref="A28:E28"/>
    <mergeCell ref="C29:E29"/>
    <mergeCell ref="A7:E7"/>
    <mergeCell ref="A8:E8"/>
    <mergeCell ref="A22:E22"/>
    <mergeCell ref="A1:E1"/>
    <mergeCell ref="A2:E2"/>
    <mergeCell ref="A3:E3"/>
    <mergeCell ref="A5:E5"/>
    <mergeCell ref="A6:D6"/>
    <mergeCell ref="A9:E9"/>
  </mergeCells>
  <printOptions horizontalCentered="1" verticalCentered="1"/>
  <pageMargins left="0.19685039370078741" right="0.39370078740157483" top="0.39370078740157483" bottom="0.39370078740157483" header="0.19685039370078741" footer="0.19685039370078741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5"/>
  <sheetViews>
    <sheetView view="pageBreakPreview" topLeftCell="A85" zoomScaleSheetLayoutView="100" workbookViewId="0">
      <selection activeCell="B93" sqref="A93:G95"/>
    </sheetView>
  </sheetViews>
  <sheetFormatPr defaultRowHeight="15" x14ac:dyDescent="0.25"/>
  <cols>
    <col min="1" max="1" width="15.28515625" customWidth="1"/>
    <col min="2" max="2" width="46.7109375" customWidth="1"/>
    <col min="3" max="3" width="15.42578125" customWidth="1"/>
    <col min="4" max="4" width="12.42578125" customWidth="1"/>
    <col min="5" max="5" width="14" customWidth="1"/>
    <col min="6" max="6" width="16.140625" customWidth="1"/>
    <col min="7" max="7" width="16.28515625" style="1" customWidth="1"/>
  </cols>
  <sheetData>
    <row r="1" spans="1:7" ht="25.5" customHeight="1" thickTop="1" x14ac:dyDescent="0.3">
      <c r="A1" s="557" t="str">
        <f>'PLANILHA ORÇAMENTARIA'!A1</f>
        <v>PREFEITURA MUNICIPAL DE JOÃO MONLEVADE</v>
      </c>
      <c r="B1" s="558"/>
      <c r="C1" s="558"/>
      <c r="D1" s="558"/>
      <c r="E1" s="558"/>
      <c r="F1" s="558"/>
      <c r="G1" s="559"/>
    </row>
    <row r="2" spans="1:7" x14ac:dyDescent="0.25">
      <c r="A2" s="671" t="str">
        <f>'PLANILHA ORÇAMENTARIA'!A2</f>
        <v>CEP 35.930-027 - ESTADO DE MINAS GERAIS</v>
      </c>
      <c r="B2" s="749"/>
      <c r="C2" s="749"/>
      <c r="D2" s="749"/>
      <c r="E2" s="749"/>
      <c r="F2" s="749"/>
      <c r="G2" s="772"/>
    </row>
    <row r="3" spans="1:7" x14ac:dyDescent="0.25">
      <c r="A3" s="671" t="str">
        <f>'PLANILHA ORÇAMENTARIA'!A3</f>
        <v>SECRETARIA MUNICIPAL DE SERVIÇOS URBANOS</v>
      </c>
      <c r="B3" s="749"/>
      <c r="C3" s="749"/>
      <c r="D3" s="749"/>
      <c r="E3" s="749"/>
      <c r="F3" s="749"/>
      <c r="G3" s="772"/>
    </row>
    <row r="4" spans="1:7" x14ac:dyDescent="0.25">
      <c r="A4" s="337"/>
      <c r="B4" s="175"/>
      <c r="C4" s="175"/>
      <c r="D4" s="175"/>
      <c r="E4" s="175"/>
      <c r="F4" s="175"/>
      <c r="G4" s="338"/>
    </row>
    <row r="5" spans="1:7" ht="15.75" x14ac:dyDescent="0.25">
      <c r="A5" s="462" t="s">
        <v>209</v>
      </c>
      <c r="B5" s="463"/>
      <c r="C5" s="463"/>
      <c r="D5" s="463"/>
      <c r="E5" s="463"/>
      <c r="F5" s="463"/>
      <c r="G5" s="464"/>
    </row>
    <row r="6" spans="1:7" ht="27.75" customHeight="1" x14ac:dyDescent="0.25">
      <c r="A6" s="773" t="str">
        <f>'PLANILHA ORÇAMENTARIA'!A6</f>
        <v xml:space="preserve">EDITAL DE CONCORRENCIA ELETRONICA Nº </v>
      </c>
      <c r="B6" s="774"/>
      <c r="C6" s="774"/>
      <c r="D6" s="774"/>
      <c r="E6" s="774"/>
      <c r="F6" s="774"/>
      <c r="G6" s="336">
        <f>'PLANILHA ORÇAMENTARIA'!I6</f>
        <v>45992</v>
      </c>
    </row>
    <row r="7" spans="1:7" ht="8.25" customHeight="1" x14ac:dyDescent="0.25">
      <c r="A7" s="769"/>
      <c r="B7" s="770"/>
      <c r="C7" s="770"/>
      <c r="D7" s="770"/>
      <c r="E7" s="770"/>
      <c r="F7" s="770"/>
      <c r="G7" s="771"/>
    </row>
    <row r="8" spans="1:7" ht="37.5" customHeight="1" x14ac:dyDescent="0.25">
      <c r="A8" s="775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776"/>
      <c r="C8" s="776"/>
      <c r="D8" s="776"/>
      <c r="E8" s="776"/>
      <c r="F8" s="776"/>
      <c r="G8" s="777"/>
    </row>
    <row r="9" spans="1:7" ht="15.75" x14ac:dyDescent="0.25">
      <c r="A9" s="769"/>
      <c r="B9" s="770"/>
      <c r="C9" s="770"/>
      <c r="D9" s="770"/>
      <c r="E9" s="770"/>
      <c r="F9" s="770"/>
      <c r="G9" s="771"/>
    </row>
    <row r="10" spans="1:7" ht="24" x14ac:dyDescent="0.25">
      <c r="A10" s="119" t="s">
        <v>63</v>
      </c>
      <c r="B10" s="120" t="s">
        <v>1</v>
      </c>
      <c r="C10" s="120" t="s">
        <v>69</v>
      </c>
      <c r="D10" s="120" t="s">
        <v>70</v>
      </c>
      <c r="E10" s="120" t="s">
        <v>71</v>
      </c>
      <c r="F10" s="120" t="s">
        <v>81</v>
      </c>
      <c r="G10" s="121" t="s">
        <v>82</v>
      </c>
    </row>
    <row r="11" spans="1:7" ht="15.75" x14ac:dyDescent="0.25">
      <c r="A11" s="768" t="str">
        <f>'CPU MÃO DE OBRA'!A13</f>
        <v>GERENTE GERAL/COORDENADOR - ENGENHEIRO CIVIL, AMBIENTAL (CBO 2149-05)</v>
      </c>
      <c r="B11" s="124" t="s">
        <v>83</v>
      </c>
      <c r="C11" s="125">
        <v>6</v>
      </c>
      <c r="D11" s="126">
        <f>ROUND(1/C11,2)</f>
        <v>0.17</v>
      </c>
      <c r="E11" s="127">
        <v>53.89</v>
      </c>
      <c r="F11" s="127">
        <f>ROUND(D11*E11,2)</f>
        <v>9.16</v>
      </c>
      <c r="G11" s="128">
        <f>ROUND(F11/220,5)</f>
        <v>4.1640000000000003E-2</v>
      </c>
    </row>
    <row r="12" spans="1:7" ht="25.5" x14ac:dyDescent="0.25">
      <c r="A12" s="768"/>
      <c r="B12" s="124" t="s">
        <v>72</v>
      </c>
      <c r="C12" s="125">
        <v>6</v>
      </c>
      <c r="D12" s="126">
        <f>ROUND(1/C12,2)</f>
        <v>0.17</v>
      </c>
      <c r="E12" s="127">
        <v>61</v>
      </c>
      <c r="F12" s="127">
        <f t="shared" ref="F12:F23" si="0">ROUND(D12*E12,2)</f>
        <v>10.37</v>
      </c>
      <c r="G12" s="128">
        <f t="shared" ref="G12:G23" si="1">ROUND(F12/220,5)</f>
        <v>4.7140000000000001E-2</v>
      </c>
    </row>
    <row r="13" spans="1:7" ht="25.5" x14ac:dyDescent="0.25">
      <c r="A13" s="768"/>
      <c r="B13" s="124" t="s">
        <v>73</v>
      </c>
      <c r="C13" s="125">
        <v>12</v>
      </c>
      <c r="D13" s="126">
        <f>ROUND(1/C13,2)</f>
        <v>0.08</v>
      </c>
      <c r="E13" s="127">
        <v>101.33</v>
      </c>
      <c r="F13" s="127">
        <f t="shared" si="0"/>
        <v>8.11</v>
      </c>
      <c r="G13" s="128">
        <f t="shared" si="1"/>
        <v>3.6859999999999997E-2</v>
      </c>
    </row>
    <row r="14" spans="1:7" ht="15.75" x14ac:dyDescent="0.25">
      <c r="A14" s="768"/>
      <c r="B14" s="124" t="s">
        <v>84</v>
      </c>
      <c r="C14" s="125">
        <v>6</v>
      </c>
      <c r="D14" s="126">
        <f>ROUND(1/C14,2)</f>
        <v>0.17</v>
      </c>
      <c r="E14" s="127">
        <v>53.3</v>
      </c>
      <c r="F14" s="127">
        <f t="shared" si="0"/>
        <v>9.06</v>
      </c>
      <c r="G14" s="128">
        <f t="shared" si="1"/>
        <v>4.1180000000000001E-2</v>
      </c>
    </row>
    <row r="15" spans="1:7" ht="27" customHeight="1" x14ac:dyDescent="0.25">
      <c r="A15" s="768"/>
      <c r="B15" s="124" t="s">
        <v>74</v>
      </c>
      <c r="C15" s="125">
        <v>6</v>
      </c>
      <c r="D15" s="126">
        <v>0.17</v>
      </c>
      <c r="E15" s="127">
        <v>46.87</v>
      </c>
      <c r="F15" s="127">
        <f t="shared" si="0"/>
        <v>7.97</v>
      </c>
      <c r="G15" s="128">
        <f t="shared" si="1"/>
        <v>3.6229999999999998E-2</v>
      </c>
    </row>
    <row r="16" spans="1:7" ht="25.5" x14ac:dyDescent="0.25">
      <c r="A16" s="768"/>
      <c r="B16" s="124" t="s">
        <v>75</v>
      </c>
      <c r="C16" s="125">
        <v>0</v>
      </c>
      <c r="D16" s="126">
        <v>0</v>
      </c>
      <c r="E16" s="127">
        <v>21.44</v>
      </c>
      <c r="F16" s="127">
        <f t="shared" si="0"/>
        <v>0</v>
      </c>
      <c r="G16" s="128">
        <f t="shared" si="1"/>
        <v>0</v>
      </c>
    </row>
    <row r="17" spans="1:7" ht="15.75" x14ac:dyDescent="0.25">
      <c r="A17" s="768"/>
      <c r="B17" s="124" t="s">
        <v>297</v>
      </c>
      <c r="C17" s="125">
        <v>0</v>
      </c>
      <c r="D17" s="126">
        <v>0</v>
      </c>
      <c r="E17" s="127">
        <v>35.979999999999997</v>
      </c>
      <c r="F17" s="127">
        <f t="shared" si="0"/>
        <v>0</v>
      </c>
      <c r="G17" s="128">
        <f t="shared" si="1"/>
        <v>0</v>
      </c>
    </row>
    <row r="18" spans="1:7" ht="25.5" x14ac:dyDescent="0.25">
      <c r="A18" s="768"/>
      <c r="B18" s="124" t="s">
        <v>76</v>
      </c>
      <c r="C18" s="125">
        <v>0</v>
      </c>
      <c r="D18" s="126">
        <v>0</v>
      </c>
      <c r="E18" s="127">
        <v>26.15</v>
      </c>
      <c r="F18" s="127">
        <f t="shared" si="0"/>
        <v>0</v>
      </c>
      <c r="G18" s="128">
        <f t="shared" si="1"/>
        <v>0</v>
      </c>
    </row>
    <row r="19" spans="1:7" ht="25.5" x14ac:dyDescent="0.25">
      <c r="A19" s="768"/>
      <c r="B19" s="124" t="s">
        <v>77</v>
      </c>
      <c r="C19" s="125">
        <v>6</v>
      </c>
      <c r="D19" s="126">
        <f>ROUND(1/C19,2)</f>
        <v>0.17</v>
      </c>
      <c r="E19" s="127">
        <v>41.39</v>
      </c>
      <c r="F19" s="127">
        <f t="shared" si="0"/>
        <v>7.04</v>
      </c>
      <c r="G19" s="128">
        <f t="shared" si="1"/>
        <v>3.2000000000000001E-2</v>
      </c>
    </row>
    <row r="20" spans="1:7" ht="15.75" x14ac:dyDescent="0.25">
      <c r="A20" s="768"/>
      <c r="B20" s="124" t="s">
        <v>196</v>
      </c>
      <c r="C20" s="125">
        <v>6</v>
      </c>
      <c r="D20" s="126">
        <f>ROUND(1/C20,2)</f>
        <v>0.17</v>
      </c>
      <c r="E20" s="127">
        <v>32.17</v>
      </c>
      <c r="F20" s="127">
        <f t="shared" si="0"/>
        <v>5.47</v>
      </c>
      <c r="G20" s="128">
        <f t="shared" si="1"/>
        <v>2.486E-2</v>
      </c>
    </row>
    <row r="21" spans="1:7" ht="15.75" x14ac:dyDescent="0.25">
      <c r="A21" s="768"/>
      <c r="B21" s="124" t="s">
        <v>79</v>
      </c>
      <c r="C21" s="125">
        <v>0</v>
      </c>
      <c r="D21" s="126">
        <v>0</v>
      </c>
      <c r="E21" s="127">
        <v>30</v>
      </c>
      <c r="F21" s="127">
        <f t="shared" si="0"/>
        <v>0</v>
      </c>
      <c r="G21" s="128">
        <f t="shared" si="1"/>
        <v>0</v>
      </c>
    </row>
    <row r="22" spans="1:7" ht="15.75" x14ac:dyDescent="0.25">
      <c r="A22" s="768"/>
      <c r="B22" s="129" t="s">
        <v>80</v>
      </c>
      <c r="C22" s="130">
        <v>12</v>
      </c>
      <c r="D22" s="126">
        <f>ROUND(1/C22,2)</f>
        <v>0.08</v>
      </c>
      <c r="E22" s="127">
        <v>12.34</v>
      </c>
      <c r="F22" s="127">
        <f t="shared" si="0"/>
        <v>0.99</v>
      </c>
      <c r="G22" s="128">
        <f t="shared" si="1"/>
        <v>4.4999999999999997E-3</v>
      </c>
    </row>
    <row r="23" spans="1:7" ht="15.75" x14ac:dyDescent="0.25">
      <c r="A23" s="768"/>
      <c r="B23" s="129" t="s">
        <v>198</v>
      </c>
      <c r="C23" s="130">
        <v>12</v>
      </c>
      <c r="D23" s="126">
        <f>ROUND(1/C23,2)</f>
        <v>0.08</v>
      </c>
      <c r="E23" s="127">
        <v>25.08</v>
      </c>
      <c r="F23" s="127">
        <f t="shared" si="0"/>
        <v>2.0099999999999998</v>
      </c>
      <c r="G23" s="128">
        <f t="shared" si="1"/>
        <v>9.1400000000000006E-3</v>
      </c>
    </row>
    <row r="24" spans="1:7" ht="15.75" x14ac:dyDescent="0.25">
      <c r="A24" s="768"/>
      <c r="B24" s="115" t="s">
        <v>78</v>
      </c>
      <c r="C24" s="70" t="s">
        <v>49</v>
      </c>
      <c r="D24" s="68" t="s">
        <v>49</v>
      </c>
      <c r="E24" s="70"/>
      <c r="F24" s="71">
        <f>SUM(F11:F23)</f>
        <v>60.18</v>
      </c>
      <c r="G24" s="122">
        <f>SUM(G11:G23)</f>
        <v>0.27355000000000002</v>
      </c>
    </row>
    <row r="25" spans="1:7" ht="15.75" x14ac:dyDescent="0.25">
      <c r="A25" s="769"/>
      <c r="B25" s="770"/>
      <c r="C25" s="770"/>
      <c r="D25" s="770"/>
      <c r="E25" s="770"/>
      <c r="F25" s="770"/>
      <c r="G25" s="771"/>
    </row>
    <row r="26" spans="1:7" ht="24" x14ac:dyDescent="0.25">
      <c r="A26" s="119" t="s">
        <v>63</v>
      </c>
      <c r="B26" s="120" t="s">
        <v>1</v>
      </c>
      <c r="C26" s="120" t="s">
        <v>69</v>
      </c>
      <c r="D26" s="120" t="s">
        <v>70</v>
      </c>
      <c r="E26" s="120" t="s">
        <v>71</v>
      </c>
      <c r="F26" s="120" t="s">
        <v>81</v>
      </c>
      <c r="G26" s="121" t="s">
        <v>82</v>
      </c>
    </row>
    <row r="27" spans="1:7" ht="15.75" x14ac:dyDescent="0.25">
      <c r="A27" s="768" t="str">
        <f>'CPU MÃO DE OBRA'!A14</f>
        <v>ENCARREGADO GERAL NAS OPERAÇÕES NA CONSERVAÇÃO DE VIAS PERMANENTES (CBO 9922-05)</v>
      </c>
      <c r="B27" s="112" t="str">
        <f t="shared" ref="B27:B40" si="2">B11</f>
        <v>Camisa em malha PV, manga longa</v>
      </c>
      <c r="C27" s="125">
        <v>6</v>
      </c>
      <c r="D27" s="126">
        <f>ROUND(1/C27,2)</f>
        <v>0.17</v>
      </c>
      <c r="E27" s="69">
        <f t="shared" ref="E27:E39" si="3">E11</f>
        <v>53.89</v>
      </c>
      <c r="F27" s="127">
        <f>ROUND(D27*E27,2)</f>
        <v>9.16</v>
      </c>
      <c r="G27" s="128">
        <f t="shared" ref="G27:G39" si="4">ROUND(F27/220,5)</f>
        <v>4.1640000000000003E-2</v>
      </c>
    </row>
    <row r="28" spans="1:7" ht="25.5" x14ac:dyDescent="0.25">
      <c r="A28" s="768"/>
      <c r="B28" s="112" t="str">
        <f t="shared" si="2"/>
        <v>Calça de brim, tipo sol a sol ou similar, com elástico e cordão de algodão</v>
      </c>
      <c r="C28" s="125">
        <v>6</v>
      </c>
      <c r="D28" s="126">
        <f>ROUND(1/C28,2)</f>
        <v>0.17</v>
      </c>
      <c r="E28" s="69">
        <f t="shared" si="3"/>
        <v>61</v>
      </c>
      <c r="F28" s="127">
        <f t="shared" ref="F28:F39" si="5">ROUND(D28*E28,2)</f>
        <v>10.37</v>
      </c>
      <c r="G28" s="128">
        <f t="shared" si="4"/>
        <v>4.7140000000000001E-2</v>
      </c>
    </row>
    <row r="29" spans="1:7" ht="25.5" x14ac:dyDescent="0.25">
      <c r="A29" s="768"/>
      <c r="B29" s="112" t="str">
        <f t="shared" si="2"/>
        <v>Jaqueta de brim tipo sol a sol ou similar, manga longa para o inverno</v>
      </c>
      <c r="C29" s="125">
        <v>12</v>
      </c>
      <c r="D29" s="126">
        <f>ROUND(1/C29,2)</f>
        <v>0.08</v>
      </c>
      <c r="E29" s="69">
        <f t="shared" si="3"/>
        <v>101.33</v>
      </c>
      <c r="F29" s="127">
        <f t="shared" si="5"/>
        <v>8.11</v>
      </c>
      <c r="G29" s="128">
        <f t="shared" si="4"/>
        <v>3.6859999999999997E-2</v>
      </c>
    </row>
    <row r="30" spans="1:7" ht="15.75" x14ac:dyDescent="0.25">
      <c r="A30" s="768"/>
      <c r="B30" s="112" t="str">
        <f t="shared" si="2"/>
        <v>Botina de proteção sem cano</v>
      </c>
      <c r="C30" s="125">
        <v>6</v>
      </c>
      <c r="D30" s="126">
        <f>ROUND(1/C30,2)</f>
        <v>0.17</v>
      </c>
      <c r="E30" s="69">
        <f t="shared" si="3"/>
        <v>53.3</v>
      </c>
      <c r="F30" s="127">
        <f t="shared" si="5"/>
        <v>9.06</v>
      </c>
      <c r="G30" s="128">
        <f t="shared" si="4"/>
        <v>4.1180000000000001E-2</v>
      </c>
    </row>
    <row r="31" spans="1:7" ht="25.5" x14ac:dyDescent="0.25">
      <c r="A31" s="768"/>
      <c r="B31" s="112" t="str">
        <f t="shared" si="2"/>
        <v>Capa contra chuva em plástico na cor amarela, sem mangas, tipo morcego</v>
      </c>
      <c r="C31" s="125">
        <v>6</v>
      </c>
      <c r="D31" s="126">
        <v>0.17</v>
      </c>
      <c r="E31" s="69">
        <f t="shared" si="3"/>
        <v>46.87</v>
      </c>
      <c r="F31" s="127">
        <f t="shared" si="5"/>
        <v>7.97</v>
      </c>
      <c r="G31" s="128">
        <f t="shared" si="4"/>
        <v>3.6229999999999998E-2</v>
      </c>
    </row>
    <row r="32" spans="1:7" ht="25.5" x14ac:dyDescent="0.25">
      <c r="A32" s="768"/>
      <c r="B32" s="112" t="str">
        <f t="shared" si="2"/>
        <v>Boné de brim, tipo sol a sol ou similar, com abas tipo touca árabe</v>
      </c>
      <c r="C32" s="125">
        <v>0</v>
      </c>
      <c r="D32" s="126">
        <v>0</v>
      </c>
      <c r="E32" s="69">
        <f t="shared" si="3"/>
        <v>21.44</v>
      </c>
      <c r="F32" s="127">
        <f t="shared" si="5"/>
        <v>0</v>
      </c>
      <c r="G32" s="128">
        <f t="shared" si="4"/>
        <v>0</v>
      </c>
    </row>
    <row r="33" spans="1:7" ht="15.75" x14ac:dyDescent="0.25">
      <c r="A33" s="768"/>
      <c r="B33" s="112" t="str">
        <f t="shared" si="2"/>
        <v xml:space="preserve">Cantil </v>
      </c>
      <c r="C33" s="125">
        <v>0</v>
      </c>
      <c r="D33" s="126">
        <v>0</v>
      </c>
      <c r="E33" s="69">
        <f t="shared" si="3"/>
        <v>35.979999999999997</v>
      </c>
      <c r="F33" s="127">
        <f t="shared" si="5"/>
        <v>0</v>
      </c>
      <c r="G33" s="128">
        <f t="shared" si="4"/>
        <v>0</v>
      </c>
    </row>
    <row r="34" spans="1:7" ht="25.5" x14ac:dyDescent="0.25">
      <c r="A34" s="768"/>
      <c r="B34" s="112" t="str">
        <f t="shared" si="2"/>
        <v xml:space="preserve">Luvas tipo cano longo, confeccionadas em raspa e vaqueta de boa qualidade, com 2 mm de espessura. </v>
      </c>
      <c r="C34" s="125">
        <v>0</v>
      </c>
      <c r="D34" s="126">
        <v>0</v>
      </c>
      <c r="E34" s="69">
        <f t="shared" si="3"/>
        <v>26.15</v>
      </c>
      <c r="F34" s="127">
        <f t="shared" si="5"/>
        <v>0</v>
      </c>
      <c r="G34" s="128">
        <f t="shared" si="4"/>
        <v>0</v>
      </c>
    </row>
    <row r="35" spans="1:7" ht="25.5" x14ac:dyDescent="0.25">
      <c r="A35" s="768"/>
      <c r="B35" s="112" t="str">
        <f t="shared" si="2"/>
        <v>Protetor solar fator miínimo de nº 30 contra raios UVA e UVB</v>
      </c>
      <c r="C35" s="125">
        <v>4</v>
      </c>
      <c r="D35" s="126">
        <f>ROUND(1/C35,2)</f>
        <v>0.25</v>
      </c>
      <c r="E35" s="69">
        <f t="shared" si="3"/>
        <v>41.39</v>
      </c>
      <c r="F35" s="127">
        <f t="shared" si="5"/>
        <v>10.35</v>
      </c>
      <c r="G35" s="128">
        <f t="shared" si="4"/>
        <v>4.7050000000000002E-2</v>
      </c>
    </row>
    <row r="36" spans="1:7" ht="15.75" x14ac:dyDescent="0.25">
      <c r="A36" s="768"/>
      <c r="B36" s="112" t="str">
        <f t="shared" si="2"/>
        <v>Colete Refletivo tipo blusão</v>
      </c>
      <c r="C36" s="125">
        <v>6</v>
      </c>
      <c r="D36" s="126">
        <f>ROUND(1/C36,2)</f>
        <v>0.17</v>
      </c>
      <c r="E36" s="69">
        <f t="shared" si="3"/>
        <v>32.17</v>
      </c>
      <c r="F36" s="127">
        <f t="shared" si="5"/>
        <v>5.47</v>
      </c>
      <c r="G36" s="128">
        <f t="shared" si="4"/>
        <v>2.486E-2</v>
      </c>
    </row>
    <row r="37" spans="1:7" ht="15.75" x14ac:dyDescent="0.25">
      <c r="A37" s="768"/>
      <c r="B37" s="112" t="str">
        <f t="shared" si="2"/>
        <v>Protetor auricular tipo concha</v>
      </c>
      <c r="C37" s="125">
        <v>0</v>
      </c>
      <c r="D37" s="126">
        <v>0</v>
      </c>
      <c r="E37" s="69">
        <f t="shared" si="3"/>
        <v>30</v>
      </c>
      <c r="F37" s="127">
        <f t="shared" si="5"/>
        <v>0</v>
      </c>
      <c r="G37" s="128">
        <f t="shared" si="4"/>
        <v>0</v>
      </c>
    </row>
    <row r="38" spans="1:7" ht="15.75" x14ac:dyDescent="0.25">
      <c r="A38" s="768"/>
      <c r="B38" s="112" t="str">
        <f t="shared" si="2"/>
        <v>Óculos de proteção</v>
      </c>
      <c r="C38" s="130">
        <v>12</v>
      </c>
      <c r="D38" s="126">
        <f>ROUND(1/C38,2)</f>
        <v>0.08</v>
      </c>
      <c r="E38" s="69">
        <f t="shared" si="3"/>
        <v>12.34</v>
      </c>
      <c r="F38" s="127">
        <f t="shared" si="5"/>
        <v>0.99</v>
      </c>
      <c r="G38" s="128">
        <f t="shared" si="4"/>
        <v>4.4999999999999997E-3</v>
      </c>
    </row>
    <row r="39" spans="1:7" ht="15.75" x14ac:dyDescent="0.25">
      <c r="A39" s="768"/>
      <c r="B39" s="112" t="str">
        <f t="shared" si="2"/>
        <v xml:space="preserve">Capacete de Segurança </v>
      </c>
      <c r="C39" s="130">
        <v>12</v>
      </c>
      <c r="D39" s="126">
        <f>ROUND(1/C39,2)</f>
        <v>0.08</v>
      </c>
      <c r="E39" s="69">
        <f t="shared" si="3"/>
        <v>25.08</v>
      </c>
      <c r="F39" s="127">
        <f t="shared" si="5"/>
        <v>2.0099999999999998</v>
      </c>
      <c r="G39" s="128">
        <f t="shared" si="4"/>
        <v>9.1400000000000006E-3</v>
      </c>
    </row>
    <row r="40" spans="1:7" ht="15.75" x14ac:dyDescent="0.25">
      <c r="A40" s="768"/>
      <c r="B40" s="115" t="str">
        <f t="shared" si="2"/>
        <v>Total</v>
      </c>
      <c r="C40" s="70" t="s">
        <v>49</v>
      </c>
      <c r="D40" s="68" t="s">
        <v>49</v>
      </c>
      <c r="E40" s="70"/>
      <c r="F40" s="71">
        <f>SUM(F27:F39)</f>
        <v>63.49</v>
      </c>
      <c r="G40" s="122">
        <f>SUM(G27:G39)</f>
        <v>0.28859999999999997</v>
      </c>
    </row>
    <row r="41" spans="1:7" ht="15.75" x14ac:dyDescent="0.25">
      <c r="A41" s="769"/>
      <c r="B41" s="770"/>
      <c r="C41" s="770"/>
      <c r="D41" s="770"/>
      <c r="E41" s="770"/>
      <c r="F41" s="770"/>
      <c r="G41" s="771"/>
    </row>
    <row r="42" spans="1:7" ht="25.5" customHeight="1" x14ac:dyDescent="0.25">
      <c r="A42" s="119" t="s">
        <v>63</v>
      </c>
      <c r="B42" s="120" t="s">
        <v>1</v>
      </c>
      <c r="C42" s="120" t="s">
        <v>69</v>
      </c>
      <c r="D42" s="120" t="s">
        <v>70</v>
      </c>
      <c r="E42" s="120" t="s">
        <v>71</v>
      </c>
      <c r="F42" s="120" t="s">
        <v>81</v>
      </c>
      <c r="G42" s="121" t="s">
        <v>82</v>
      </c>
    </row>
    <row r="43" spans="1:7" ht="15.75" x14ac:dyDescent="0.25">
      <c r="A43" s="768" t="str">
        <f>'CPU MÃO DE OBRA'!A15</f>
        <v>AUXILIAR ADMINISTRATIVO (CBO 4110-10)</v>
      </c>
      <c r="B43" s="112" t="str">
        <f t="shared" ref="B43:B56" si="6">B11</f>
        <v>Camisa em malha PV, manga longa</v>
      </c>
      <c r="C43" s="125">
        <v>6</v>
      </c>
      <c r="D43" s="68">
        <f>ROUND(1/C43,2)</f>
        <v>0.17</v>
      </c>
      <c r="E43" s="69">
        <f t="shared" ref="E43:E55" si="7">E11</f>
        <v>53.89</v>
      </c>
      <c r="F43" s="127">
        <f t="shared" ref="F43:F55" si="8">ROUND(D43*E43,2)</f>
        <v>9.16</v>
      </c>
      <c r="G43" s="128">
        <f t="shared" ref="G43:G55" si="9">ROUND(F43/220,5)</f>
        <v>4.1640000000000003E-2</v>
      </c>
    </row>
    <row r="44" spans="1:7" ht="25.5" x14ac:dyDescent="0.25">
      <c r="A44" s="768"/>
      <c r="B44" s="112" t="str">
        <f t="shared" si="6"/>
        <v>Calça de brim, tipo sol a sol ou similar, com elástico e cordão de algodão</v>
      </c>
      <c r="C44" s="125">
        <v>6</v>
      </c>
      <c r="D44" s="68">
        <f>ROUND(1/C44,2)</f>
        <v>0.17</v>
      </c>
      <c r="E44" s="69">
        <f t="shared" si="7"/>
        <v>61</v>
      </c>
      <c r="F44" s="127">
        <f t="shared" si="8"/>
        <v>10.37</v>
      </c>
      <c r="G44" s="128">
        <f t="shared" si="9"/>
        <v>4.7140000000000001E-2</v>
      </c>
    </row>
    <row r="45" spans="1:7" ht="25.5" x14ac:dyDescent="0.25">
      <c r="A45" s="768"/>
      <c r="B45" s="112" t="str">
        <f t="shared" si="6"/>
        <v>Jaqueta de brim tipo sol a sol ou similar, manga longa para o inverno</v>
      </c>
      <c r="C45" s="125">
        <v>12</v>
      </c>
      <c r="D45" s="68">
        <f>ROUND(1/C45,2)</f>
        <v>0.08</v>
      </c>
      <c r="E45" s="69">
        <f t="shared" si="7"/>
        <v>101.33</v>
      </c>
      <c r="F45" s="127">
        <f t="shared" si="8"/>
        <v>8.11</v>
      </c>
      <c r="G45" s="128">
        <f t="shared" si="9"/>
        <v>3.6859999999999997E-2</v>
      </c>
    </row>
    <row r="46" spans="1:7" ht="15.75" x14ac:dyDescent="0.25">
      <c r="A46" s="768"/>
      <c r="B46" s="112" t="str">
        <f t="shared" si="6"/>
        <v>Botina de proteção sem cano</v>
      </c>
      <c r="C46" s="125">
        <v>6</v>
      </c>
      <c r="D46" s="68">
        <f>ROUND(1/C46,2)</f>
        <v>0.17</v>
      </c>
      <c r="E46" s="69">
        <f t="shared" si="7"/>
        <v>53.3</v>
      </c>
      <c r="F46" s="127">
        <f t="shared" si="8"/>
        <v>9.06</v>
      </c>
      <c r="G46" s="128">
        <f t="shared" si="9"/>
        <v>4.1180000000000001E-2</v>
      </c>
    </row>
    <row r="47" spans="1:7" ht="25.5" x14ac:dyDescent="0.25">
      <c r="A47" s="768"/>
      <c r="B47" s="112" t="str">
        <f t="shared" si="6"/>
        <v>Capa contra chuva em plástico na cor amarela, sem mangas, tipo morcego</v>
      </c>
      <c r="C47" s="125">
        <v>6</v>
      </c>
      <c r="D47" s="68">
        <f>ROUND(1/C47,2)</f>
        <v>0.17</v>
      </c>
      <c r="E47" s="69">
        <f t="shared" si="7"/>
        <v>46.87</v>
      </c>
      <c r="F47" s="127">
        <f t="shared" si="8"/>
        <v>7.97</v>
      </c>
      <c r="G47" s="128">
        <f t="shared" si="9"/>
        <v>3.6229999999999998E-2</v>
      </c>
    </row>
    <row r="48" spans="1:7" ht="25.5" x14ac:dyDescent="0.25">
      <c r="A48" s="768"/>
      <c r="B48" s="112" t="str">
        <f t="shared" si="6"/>
        <v>Boné de brim, tipo sol a sol ou similar, com abas tipo touca árabe</v>
      </c>
      <c r="C48" s="125">
        <v>0</v>
      </c>
      <c r="D48" s="68">
        <v>0</v>
      </c>
      <c r="E48" s="69">
        <f t="shared" si="7"/>
        <v>21.44</v>
      </c>
      <c r="F48" s="127">
        <f t="shared" si="8"/>
        <v>0</v>
      </c>
      <c r="G48" s="128">
        <f t="shared" si="9"/>
        <v>0</v>
      </c>
    </row>
    <row r="49" spans="1:7" ht="15.75" x14ac:dyDescent="0.25">
      <c r="A49" s="768"/>
      <c r="B49" s="112" t="str">
        <f t="shared" si="6"/>
        <v xml:space="preserve">Cantil </v>
      </c>
      <c r="C49" s="125">
        <v>0</v>
      </c>
      <c r="D49" s="68">
        <v>0</v>
      </c>
      <c r="E49" s="69">
        <f t="shared" si="7"/>
        <v>35.979999999999997</v>
      </c>
      <c r="F49" s="127">
        <f t="shared" si="8"/>
        <v>0</v>
      </c>
      <c r="G49" s="128">
        <f t="shared" si="9"/>
        <v>0</v>
      </c>
    </row>
    <row r="50" spans="1:7" ht="25.5" x14ac:dyDescent="0.25">
      <c r="A50" s="768"/>
      <c r="B50" s="112" t="str">
        <f t="shared" si="6"/>
        <v xml:space="preserve">Luvas tipo cano longo, confeccionadas em raspa e vaqueta de boa qualidade, com 2 mm de espessura. </v>
      </c>
      <c r="C50" s="125">
        <v>0</v>
      </c>
      <c r="D50" s="68">
        <v>0</v>
      </c>
      <c r="E50" s="69">
        <f t="shared" si="7"/>
        <v>26.15</v>
      </c>
      <c r="F50" s="127">
        <f t="shared" si="8"/>
        <v>0</v>
      </c>
      <c r="G50" s="128">
        <f t="shared" si="9"/>
        <v>0</v>
      </c>
    </row>
    <row r="51" spans="1:7" ht="25.5" x14ac:dyDescent="0.25">
      <c r="A51" s="768"/>
      <c r="B51" s="112" t="str">
        <f t="shared" si="6"/>
        <v>Protetor solar fator miínimo de nº 30 contra raios UVA e UVB</v>
      </c>
      <c r="C51" s="125">
        <v>6</v>
      </c>
      <c r="D51" s="68">
        <f>ROUND(1/C51,2)</f>
        <v>0.17</v>
      </c>
      <c r="E51" s="69">
        <f t="shared" si="7"/>
        <v>41.39</v>
      </c>
      <c r="F51" s="127">
        <f t="shared" si="8"/>
        <v>7.04</v>
      </c>
      <c r="G51" s="128">
        <f t="shared" si="9"/>
        <v>3.2000000000000001E-2</v>
      </c>
    </row>
    <row r="52" spans="1:7" ht="15.75" x14ac:dyDescent="0.25">
      <c r="A52" s="768"/>
      <c r="B52" s="112" t="str">
        <f t="shared" si="6"/>
        <v>Colete Refletivo tipo blusão</v>
      </c>
      <c r="C52" s="125">
        <v>6</v>
      </c>
      <c r="D52" s="68">
        <f>ROUND(1/C52,2)</f>
        <v>0.17</v>
      </c>
      <c r="E52" s="69">
        <f t="shared" si="7"/>
        <v>32.17</v>
      </c>
      <c r="F52" s="127">
        <f t="shared" si="8"/>
        <v>5.47</v>
      </c>
      <c r="G52" s="128">
        <f t="shared" si="9"/>
        <v>2.486E-2</v>
      </c>
    </row>
    <row r="53" spans="1:7" ht="15.75" x14ac:dyDescent="0.25">
      <c r="A53" s="768"/>
      <c r="B53" s="112" t="str">
        <f t="shared" si="6"/>
        <v>Protetor auricular tipo concha</v>
      </c>
      <c r="C53" s="125">
        <v>0</v>
      </c>
      <c r="D53" s="68">
        <v>0</v>
      </c>
      <c r="E53" s="69">
        <f t="shared" si="7"/>
        <v>30</v>
      </c>
      <c r="F53" s="127">
        <f t="shared" si="8"/>
        <v>0</v>
      </c>
      <c r="G53" s="128">
        <f t="shared" si="9"/>
        <v>0</v>
      </c>
    </row>
    <row r="54" spans="1:7" ht="15.75" x14ac:dyDescent="0.25">
      <c r="A54" s="768"/>
      <c r="B54" s="112" t="str">
        <f t="shared" si="6"/>
        <v>Óculos de proteção</v>
      </c>
      <c r="C54" s="130">
        <v>12</v>
      </c>
      <c r="D54" s="68">
        <f>ROUND(1/C54,2)</f>
        <v>0.08</v>
      </c>
      <c r="E54" s="69">
        <f t="shared" si="7"/>
        <v>12.34</v>
      </c>
      <c r="F54" s="127">
        <f t="shared" si="8"/>
        <v>0.99</v>
      </c>
      <c r="G54" s="128">
        <f t="shared" si="9"/>
        <v>4.4999999999999997E-3</v>
      </c>
    </row>
    <row r="55" spans="1:7" ht="15.75" x14ac:dyDescent="0.25">
      <c r="A55" s="768"/>
      <c r="B55" s="112" t="str">
        <f t="shared" si="6"/>
        <v xml:space="preserve">Capacete de Segurança </v>
      </c>
      <c r="C55" s="130">
        <v>12</v>
      </c>
      <c r="D55" s="68">
        <f>ROUND(1/C55,2)</f>
        <v>0.08</v>
      </c>
      <c r="E55" s="69">
        <f t="shared" si="7"/>
        <v>25.08</v>
      </c>
      <c r="F55" s="127">
        <f t="shared" si="8"/>
        <v>2.0099999999999998</v>
      </c>
      <c r="G55" s="128">
        <f t="shared" si="9"/>
        <v>9.1400000000000006E-3</v>
      </c>
    </row>
    <row r="56" spans="1:7" ht="15.75" x14ac:dyDescent="0.25">
      <c r="A56" s="768"/>
      <c r="B56" s="115" t="str">
        <f t="shared" si="6"/>
        <v>Total</v>
      </c>
      <c r="C56" s="70" t="s">
        <v>49</v>
      </c>
      <c r="D56" s="68" t="s">
        <v>49</v>
      </c>
      <c r="E56" s="70"/>
      <c r="F56" s="71">
        <f>SUM(F43:F55)</f>
        <v>60.18</v>
      </c>
      <c r="G56" s="122">
        <f>SUM(G43:G55)</f>
        <v>0.27355000000000002</v>
      </c>
    </row>
    <row r="57" spans="1:7" ht="62.25" customHeight="1" x14ac:dyDescent="0.25">
      <c r="A57" s="769"/>
      <c r="B57" s="770"/>
      <c r="C57" s="770"/>
      <c r="D57" s="770"/>
      <c r="E57" s="770"/>
      <c r="F57" s="770"/>
      <c r="G57" s="771"/>
    </row>
    <row r="58" spans="1:7" ht="24" x14ac:dyDescent="0.25">
      <c r="A58" s="119" t="s">
        <v>63</v>
      </c>
      <c r="B58" s="120" t="s">
        <v>1</v>
      </c>
      <c r="C58" s="120" t="s">
        <v>69</v>
      </c>
      <c r="D58" s="120" t="s">
        <v>70</v>
      </c>
      <c r="E58" s="120" t="s">
        <v>71</v>
      </c>
      <c r="F58" s="120" t="s">
        <v>81</v>
      </c>
      <c r="G58" s="121" t="s">
        <v>82</v>
      </c>
    </row>
    <row r="59" spans="1:7" ht="15.75" x14ac:dyDescent="0.25">
      <c r="A59" s="768" t="str">
        <f>'CPU MÃO DE OBRA'!A17</f>
        <v>GARI COLETOR - (CBO  5142-05)</v>
      </c>
      <c r="B59" s="112" t="str">
        <f t="shared" ref="B59:B72" si="10">B11</f>
        <v>Camisa em malha PV, manga longa</v>
      </c>
      <c r="C59" s="67">
        <v>4</v>
      </c>
      <c r="D59" s="68">
        <f>ROUND(1/C59,2)</f>
        <v>0.25</v>
      </c>
      <c r="E59" s="69">
        <f t="shared" ref="E59:E71" si="11">E11</f>
        <v>53.89</v>
      </c>
      <c r="F59" s="127">
        <f t="shared" ref="F59:F71" si="12">ROUND(D59*E59,2)</f>
        <v>13.47</v>
      </c>
      <c r="G59" s="128">
        <f t="shared" ref="G59:G71" si="13">ROUND(F59/220,5)</f>
        <v>6.123E-2</v>
      </c>
    </row>
    <row r="60" spans="1:7" ht="25.5" x14ac:dyDescent="0.25">
      <c r="A60" s="768"/>
      <c r="B60" s="112" t="str">
        <f t="shared" si="10"/>
        <v>Calça de brim, tipo sol a sol ou similar, com elástico e cordão de algodão</v>
      </c>
      <c r="C60" s="67">
        <v>4</v>
      </c>
      <c r="D60" s="68">
        <f>ROUND(1/C60,2)</f>
        <v>0.25</v>
      </c>
      <c r="E60" s="69">
        <f t="shared" si="11"/>
        <v>61</v>
      </c>
      <c r="F60" s="127">
        <f t="shared" si="12"/>
        <v>15.25</v>
      </c>
      <c r="G60" s="128">
        <f t="shared" si="13"/>
        <v>6.9320000000000007E-2</v>
      </c>
    </row>
    <row r="61" spans="1:7" ht="25.5" x14ac:dyDescent="0.25">
      <c r="A61" s="768"/>
      <c r="B61" s="112" t="str">
        <f t="shared" si="10"/>
        <v>Jaqueta de brim tipo sol a sol ou similar, manga longa para o inverno</v>
      </c>
      <c r="C61" s="67">
        <v>12</v>
      </c>
      <c r="D61" s="68">
        <f>ROUND(1/C61,2)</f>
        <v>0.08</v>
      </c>
      <c r="E61" s="69">
        <f t="shared" si="11"/>
        <v>101.33</v>
      </c>
      <c r="F61" s="127">
        <f t="shared" si="12"/>
        <v>8.11</v>
      </c>
      <c r="G61" s="128">
        <f t="shared" si="13"/>
        <v>3.6859999999999997E-2</v>
      </c>
    </row>
    <row r="62" spans="1:7" ht="15.75" x14ac:dyDescent="0.25">
      <c r="A62" s="768"/>
      <c r="B62" s="112" t="str">
        <f t="shared" si="10"/>
        <v>Botina de proteção sem cano</v>
      </c>
      <c r="C62" s="67">
        <v>6</v>
      </c>
      <c r="D62" s="68">
        <f>ROUND(1/C62,2)</f>
        <v>0.17</v>
      </c>
      <c r="E62" s="69">
        <f t="shared" si="11"/>
        <v>53.3</v>
      </c>
      <c r="F62" s="127">
        <f t="shared" si="12"/>
        <v>9.06</v>
      </c>
      <c r="G62" s="128">
        <f t="shared" si="13"/>
        <v>4.1180000000000001E-2</v>
      </c>
    </row>
    <row r="63" spans="1:7" ht="25.5" x14ac:dyDescent="0.25">
      <c r="A63" s="768"/>
      <c r="B63" s="112" t="str">
        <f t="shared" si="10"/>
        <v>Capa contra chuva em plástico na cor amarela, sem mangas, tipo morcego</v>
      </c>
      <c r="C63" s="67">
        <v>4</v>
      </c>
      <c r="D63" s="68">
        <f>ROUND(1/C63,2)</f>
        <v>0.25</v>
      </c>
      <c r="E63" s="69">
        <f t="shared" si="11"/>
        <v>46.87</v>
      </c>
      <c r="F63" s="127">
        <f t="shared" si="12"/>
        <v>11.72</v>
      </c>
      <c r="G63" s="128">
        <f t="shared" si="13"/>
        <v>5.3269999999999998E-2</v>
      </c>
    </row>
    <row r="64" spans="1:7" ht="25.5" x14ac:dyDescent="0.25">
      <c r="A64" s="768"/>
      <c r="B64" s="112" t="str">
        <f t="shared" si="10"/>
        <v>Boné de brim, tipo sol a sol ou similar, com abas tipo touca árabe</v>
      </c>
      <c r="C64" s="67">
        <v>12</v>
      </c>
      <c r="D64" s="68">
        <v>0</v>
      </c>
      <c r="E64" s="69">
        <f t="shared" si="11"/>
        <v>21.44</v>
      </c>
      <c r="F64" s="127">
        <f t="shared" si="12"/>
        <v>0</v>
      </c>
      <c r="G64" s="128">
        <f t="shared" si="13"/>
        <v>0</v>
      </c>
    </row>
    <row r="65" spans="1:7" ht="15.75" x14ac:dyDescent="0.25">
      <c r="A65" s="768"/>
      <c r="B65" s="112" t="str">
        <f t="shared" si="10"/>
        <v xml:space="preserve">Cantil </v>
      </c>
      <c r="C65" s="67">
        <v>12</v>
      </c>
      <c r="D65" s="68">
        <v>0</v>
      </c>
      <c r="E65" s="69">
        <f t="shared" si="11"/>
        <v>35.979999999999997</v>
      </c>
      <c r="F65" s="127">
        <f t="shared" si="12"/>
        <v>0</v>
      </c>
      <c r="G65" s="128">
        <f t="shared" si="13"/>
        <v>0</v>
      </c>
    </row>
    <row r="66" spans="1:7" ht="25.5" x14ac:dyDescent="0.25">
      <c r="A66" s="768"/>
      <c r="B66" s="112" t="str">
        <f t="shared" si="10"/>
        <v xml:space="preserve">Luvas tipo cano longo, confeccionadas em raspa e vaqueta de boa qualidade, com 2 mm de espessura. </v>
      </c>
      <c r="C66" s="67">
        <v>1</v>
      </c>
      <c r="D66" s="68">
        <v>0</v>
      </c>
      <c r="E66" s="69">
        <f t="shared" si="11"/>
        <v>26.15</v>
      </c>
      <c r="F66" s="127">
        <f t="shared" si="12"/>
        <v>0</v>
      </c>
      <c r="G66" s="128">
        <f t="shared" si="13"/>
        <v>0</v>
      </c>
    </row>
    <row r="67" spans="1:7" ht="25.5" x14ac:dyDescent="0.25">
      <c r="A67" s="768"/>
      <c r="B67" s="112" t="str">
        <f t="shared" si="10"/>
        <v>Protetor solar fator miínimo de nº 30 contra raios UVA e UVB</v>
      </c>
      <c r="C67" s="67">
        <v>4</v>
      </c>
      <c r="D67" s="68">
        <f>ROUND(1/C67,2)</f>
        <v>0.25</v>
      </c>
      <c r="E67" s="69">
        <f t="shared" si="11"/>
        <v>41.39</v>
      </c>
      <c r="F67" s="127">
        <f t="shared" si="12"/>
        <v>10.35</v>
      </c>
      <c r="G67" s="128">
        <f t="shared" si="13"/>
        <v>4.7050000000000002E-2</v>
      </c>
    </row>
    <row r="68" spans="1:7" ht="15.75" x14ac:dyDescent="0.25">
      <c r="A68" s="768"/>
      <c r="B68" s="112" t="str">
        <f t="shared" si="10"/>
        <v>Colete Refletivo tipo blusão</v>
      </c>
      <c r="C68" s="67">
        <v>12</v>
      </c>
      <c r="D68" s="68">
        <f>ROUND(1/C68,2)</f>
        <v>0.08</v>
      </c>
      <c r="E68" s="69">
        <f t="shared" si="11"/>
        <v>32.17</v>
      </c>
      <c r="F68" s="127">
        <f t="shared" si="12"/>
        <v>2.57</v>
      </c>
      <c r="G68" s="128">
        <f t="shared" si="13"/>
        <v>1.1679999999999999E-2</v>
      </c>
    </row>
    <row r="69" spans="1:7" ht="15.75" x14ac:dyDescent="0.25">
      <c r="A69" s="768"/>
      <c r="B69" s="112" t="str">
        <f t="shared" si="10"/>
        <v>Protetor auricular tipo concha</v>
      </c>
      <c r="C69" s="67">
        <v>0</v>
      </c>
      <c r="D69" s="68">
        <v>0</v>
      </c>
      <c r="E69" s="69">
        <f t="shared" si="11"/>
        <v>30</v>
      </c>
      <c r="F69" s="127">
        <f t="shared" si="12"/>
        <v>0</v>
      </c>
      <c r="G69" s="128">
        <f t="shared" si="13"/>
        <v>0</v>
      </c>
    </row>
    <row r="70" spans="1:7" ht="15.75" x14ac:dyDescent="0.25">
      <c r="A70" s="768"/>
      <c r="B70" s="112" t="str">
        <f t="shared" si="10"/>
        <v>Óculos de proteção</v>
      </c>
      <c r="C70" s="72">
        <v>6</v>
      </c>
      <c r="D70" s="68">
        <f>ROUND(1/C70,2)</f>
        <v>0.17</v>
      </c>
      <c r="E70" s="69">
        <f t="shared" si="11"/>
        <v>12.34</v>
      </c>
      <c r="F70" s="127">
        <f t="shared" si="12"/>
        <v>2.1</v>
      </c>
      <c r="G70" s="128">
        <f t="shared" si="13"/>
        <v>9.5499999999999995E-3</v>
      </c>
    </row>
    <row r="71" spans="1:7" ht="15.75" x14ac:dyDescent="0.25">
      <c r="A71" s="768"/>
      <c r="B71" s="112" t="str">
        <f t="shared" si="10"/>
        <v xml:space="preserve">Capacete de Segurança </v>
      </c>
      <c r="C71" s="72">
        <v>0</v>
      </c>
      <c r="D71" s="68">
        <v>0</v>
      </c>
      <c r="E71" s="69">
        <f t="shared" si="11"/>
        <v>25.08</v>
      </c>
      <c r="F71" s="127">
        <f t="shared" si="12"/>
        <v>0</v>
      </c>
      <c r="G71" s="128">
        <f t="shared" si="13"/>
        <v>0</v>
      </c>
    </row>
    <row r="72" spans="1:7" ht="15.75" x14ac:dyDescent="0.25">
      <c r="A72" s="768"/>
      <c r="B72" s="115" t="str">
        <f t="shared" si="10"/>
        <v>Total</v>
      </c>
      <c r="C72" s="70" t="s">
        <v>49</v>
      </c>
      <c r="D72" s="68" t="s">
        <v>49</v>
      </c>
      <c r="E72" s="70"/>
      <c r="F72" s="71">
        <f>SUM(F59:F71)</f>
        <v>72.629999999999981</v>
      </c>
      <c r="G72" s="122">
        <f>SUM(G59:G71)</f>
        <v>0.33013999999999999</v>
      </c>
    </row>
    <row r="73" spans="1:7" ht="15.75" x14ac:dyDescent="0.25">
      <c r="A73" s="326"/>
      <c r="B73" s="327"/>
      <c r="C73" s="327"/>
      <c r="D73" s="327"/>
      <c r="E73" s="327"/>
      <c r="F73" s="327"/>
      <c r="G73" s="328"/>
    </row>
    <row r="74" spans="1:7" ht="24" x14ac:dyDescent="0.25">
      <c r="A74" s="119" t="s">
        <v>63</v>
      </c>
      <c r="B74" s="120" t="s">
        <v>1</v>
      </c>
      <c r="C74" s="120" t="s">
        <v>69</v>
      </c>
      <c r="D74" s="120" t="s">
        <v>70</v>
      </c>
      <c r="E74" s="120" t="s">
        <v>71</v>
      </c>
      <c r="F74" s="120" t="s">
        <v>81</v>
      </c>
      <c r="G74" s="121" t="s">
        <v>82</v>
      </c>
    </row>
    <row r="75" spans="1:7" ht="15.75" x14ac:dyDescent="0.25">
      <c r="A75" s="768" t="str">
        <f>'CPU MÃO DE OBRA'!A18</f>
        <v>MOTORISTA (CBO 782510)</v>
      </c>
      <c r="B75" s="112" t="str">
        <f t="shared" ref="B75:B88" si="14">B11</f>
        <v>Camisa em malha PV, manga longa</v>
      </c>
      <c r="C75" s="125">
        <v>6</v>
      </c>
      <c r="D75" s="68">
        <f>ROUND(1/C75,2)</f>
        <v>0.17</v>
      </c>
      <c r="E75" s="69">
        <f t="shared" ref="E75:E87" si="15">E11</f>
        <v>53.89</v>
      </c>
      <c r="F75" s="127">
        <f t="shared" ref="F75:F87" si="16">ROUND(D75*E75,2)</f>
        <v>9.16</v>
      </c>
      <c r="G75" s="128">
        <f t="shared" ref="G75:G87" si="17">ROUND(F75/220,5)</f>
        <v>4.1640000000000003E-2</v>
      </c>
    </row>
    <row r="76" spans="1:7" ht="25.5" x14ac:dyDescent="0.25">
      <c r="A76" s="768"/>
      <c r="B76" s="112" t="str">
        <f t="shared" si="14"/>
        <v>Calça de brim, tipo sol a sol ou similar, com elástico e cordão de algodão</v>
      </c>
      <c r="C76" s="125">
        <v>6</v>
      </c>
      <c r="D76" s="68">
        <f>ROUND(1/C76,2)</f>
        <v>0.17</v>
      </c>
      <c r="E76" s="69">
        <f t="shared" si="15"/>
        <v>61</v>
      </c>
      <c r="F76" s="127">
        <f t="shared" si="16"/>
        <v>10.37</v>
      </c>
      <c r="G76" s="128">
        <f t="shared" si="17"/>
        <v>4.7140000000000001E-2</v>
      </c>
    </row>
    <row r="77" spans="1:7" ht="25.5" x14ac:dyDescent="0.25">
      <c r="A77" s="768"/>
      <c r="B77" s="112" t="str">
        <f t="shared" si="14"/>
        <v>Jaqueta de brim tipo sol a sol ou similar, manga longa para o inverno</v>
      </c>
      <c r="C77" s="125">
        <v>12</v>
      </c>
      <c r="D77" s="68">
        <f>ROUND(1/C77,2)</f>
        <v>0.08</v>
      </c>
      <c r="E77" s="69">
        <f t="shared" si="15"/>
        <v>101.33</v>
      </c>
      <c r="F77" s="127">
        <f t="shared" si="16"/>
        <v>8.11</v>
      </c>
      <c r="G77" s="128">
        <f t="shared" si="17"/>
        <v>3.6859999999999997E-2</v>
      </c>
    </row>
    <row r="78" spans="1:7" ht="15.75" x14ac:dyDescent="0.25">
      <c r="A78" s="768"/>
      <c r="B78" s="112" t="str">
        <f t="shared" si="14"/>
        <v>Botina de proteção sem cano</v>
      </c>
      <c r="C78" s="125">
        <v>6</v>
      </c>
      <c r="D78" s="68">
        <f>ROUND(1/C78,2)</f>
        <v>0.17</v>
      </c>
      <c r="E78" s="69">
        <f t="shared" si="15"/>
        <v>53.3</v>
      </c>
      <c r="F78" s="127">
        <f t="shared" si="16"/>
        <v>9.06</v>
      </c>
      <c r="G78" s="128">
        <f t="shared" si="17"/>
        <v>4.1180000000000001E-2</v>
      </c>
    </row>
    <row r="79" spans="1:7" ht="25.5" x14ac:dyDescent="0.25">
      <c r="A79" s="768"/>
      <c r="B79" s="112" t="str">
        <f t="shared" si="14"/>
        <v>Capa contra chuva em plástico na cor amarela, sem mangas, tipo morcego</v>
      </c>
      <c r="C79" s="125">
        <v>6</v>
      </c>
      <c r="D79" s="68">
        <f>ROUND(1/C79,2)</f>
        <v>0.17</v>
      </c>
      <c r="E79" s="69">
        <f t="shared" si="15"/>
        <v>46.87</v>
      </c>
      <c r="F79" s="127">
        <f t="shared" si="16"/>
        <v>7.97</v>
      </c>
      <c r="G79" s="128">
        <f t="shared" si="17"/>
        <v>3.6229999999999998E-2</v>
      </c>
    </row>
    <row r="80" spans="1:7" ht="25.5" x14ac:dyDescent="0.25">
      <c r="A80" s="768"/>
      <c r="B80" s="112" t="str">
        <f t="shared" si="14"/>
        <v>Boné de brim, tipo sol a sol ou similar, com abas tipo touca árabe</v>
      </c>
      <c r="C80" s="125">
        <v>0</v>
      </c>
      <c r="D80" s="68">
        <v>0</v>
      </c>
      <c r="E80" s="69">
        <f t="shared" si="15"/>
        <v>21.44</v>
      </c>
      <c r="F80" s="127">
        <f t="shared" si="16"/>
        <v>0</v>
      </c>
      <c r="G80" s="128">
        <f t="shared" si="17"/>
        <v>0</v>
      </c>
    </row>
    <row r="81" spans="1:7" ht="15.75" x14ac:dyDescent="0.25">
      <c r="A81" s="768"/>
      <c r="B81" s="112" t="str">
        <f t="shared" si="14"/>
        <v xml:space="preserve">Cantil </v>
      </c>
      <c r="C81" s="125">
        <v>0</v>
      </c>
      <c r="D81" s="68">
        <v>0</v>
      </c>
      <c r="E81" s="69">
        <f t="shared" si="15"/>
        <v>35.979999999999997</v>
      </c>
      <c r="F81" s="127">
        <f t="shared" si="16"/>
        <v>0</v>
      </c>
      <c r="G81" s="128">
        <f t="shared" si="17"/>
        <v>0</v>
      </c>
    </row>
    <row r="82" spans="1:7" ht="26.25" customHeight="1" x14ac:dyDescent="0.25">
      <c r="A82" s="768"/>
      <c r="B82" s="112" t="str">
        <f t="shared" si="14"/>
        <v xml:space="preserve">Luvas tipo cano longo, confeccionadas em raspa e vaqueta de boa qualidade, com 2 mm de espessura. </v>
      </c>
      <c r="C82" s="125">
        <v>0</v>
      </c>
      <c r="D82" s="68">
        <v>0</v>
      </c>
      <c r="E82" s="69">
        <f t="shared" si="15"/>
        <v>26.15</v>
      </c>
      <c r="F82" s="127">
        <f t="shared" si="16"/>
        <v>0</v>
      </c>
      <c r="G82" s="128">
        <f t="shared" si="17"/>
        <v>0</v>
      </c>
    </row>
    <row r="83" spans="1:7" ht="25.5" x14ac:dyDescent="0.25">
      <c r="A83" s="768"/>
      <c r="B83" s="112" t="str">
        <f t="shared" si="14"/>
        <v>Protetor solar fator miínimo de nº 30 contra raios UVA e UVB</v>
      </c>
      <c r="C83" s="125">
        <v>6</v>
      </c>
      <c r="D83" s="68">
        <f>ROUND(1/C83,2)</f>
        <v>0.17</v>
      </c>
      <c r="E83" s="69">
        <f t="shared" si="15"/>
        <v>41.39</v>
      </c>
      <c r="F83" s="127">
        <f t="shared" si="16"/>
        <v>7.04</v>
      </c>
      <c r="G83" s="128">
        <f t="shared" si="17"/>
        <v>3.2000000000000001E-2</v>
      </c>
    </row>
    <row r="84" spans="1:7" ht="15.75" x14ac:dyDescent="0.25">
      <c r="A84" s="768"/>
      <c r="B84" s="112" t="str">
        <f t="shared" si="14"/>
        <v>Colete Refletivo tipo blusão</v>
      </c>
      <c r="C84" s="125">
        <v>6</v>
      </c>
      <c r="D84" s="68">
        <f>ROUND(1/C84,2)</f>
        <v>0.17</v>
      </c>
      <c r="E84" s="69">
        <f t="shared" si="15"/>
        <v>32.17</v>
      </c>
      <c r="F84" s="127">
        <f t="shared" si="16"/>
        <v>5.47</v>
      </c>
      <c r="G84" s="128">
        <f t="shared" si="17"/>
        <v>2.486E-2</v>
      </c>
    </row>
    <row r="85" spans="1:7" ht="15.75" x14ac:dyDescent="0.25">
      <c r="A85" s="768"/>
      <c r="B85" s="112" t="str">
        <f t="shared" si="14"/>
        <v>Protetor auricular tipo concha</v>
      </c>
      <c r="C85" s="125">
        <v>0</v>
      </c>
      <c r="D85" s="68">
        <v>0</v>
      </c>
      <c r="E85" s="69">
        <f t="shared" si="15"/>
        <v>30</v>
      </c>
      <c r="F85" s="127">
        <f t="shared" si="16"/>
        <v>0</v>
      </c>
      <c r="G85" s="128">
        <f t="shared" si="17"/>
        <v>0</v>
      </c>
    </row>
    <row r="86" spans="1:7" ht="15.75" x14ac:dyDescent="0.25">
      <c r="A86" s="768"/>
      <c r="B86" s="112" t="str">
        <f t="shared" si="14"/>
        <v>Óculos de proteção</v>
      </c>
      <c r="C86" s="130">
        <v>12</v>
      </c>
      <c r="D86" s="68">
        <f>ROUND(1/C86,2)</f>
        <v>0.08</v>
      </c>
      <c r="E86" s="69">
        <f t="shared" si="15"/>
        <v>12.34</v>
      </c>
      <c r="F86" s="127">
        <f t="shared" si="16"/>
        <v>0.99</v>
      </c>
      <c r="G86" s="128">
        <f t="shared" si="17"/>
        <v>4.4999999999999997E-3</v>
      </c>
    </row>
    <row r="87" spans="1:7" ht="15.75" x14ac:dyDescent="0.25">
      <c r="A87" s="768"/>
      <c r="B87" s="112" t="str">
        <f t="shared" si="14"/>
        <v xml:space="preserve">Capacete de Segurança </v>
      </c>
      <c r="C87" s="130">
        <v>12</v>
      </c>
      <c r="D87" s="68">
        <f>ROUND(1/C87,2)</f>
        <v>0.08</v>
      </c>
      <c r="E87" s="69">
        <f t="shared" si="15"/>
        <v>25.08</v>
      </c>
      <c r="F87" s="127">
        <f t="shared" si="16"/>
        <v>2.0099999999999998</v>
      </c>
      <c r="G87" s="128">
        <f t="shared" si="17"/>
        <v>9.1400000000000006E-3</v>
      </c>
    </row>
    <row r="88" spans="1:7" ht="15.75" x14ac:dyDescent="0.25">
      <c r="A88" s="768"/>
      <c r="B88" s="115" t="str">
        <f t="shared" si="14"/>
        <v>Total</v>
      </c>
      <c r="C88" s="70" t="s">
        <v>49</v>
      </c>
      <c r="D88" s="68" t="s">
        <v>49</v>
      </c>
      <c r="E88" s="70"/>
      <c r="F88" s="71">
        <f>SUM(F75:F87)</f>
        <v>60.18</v>
      </c>
      <c r="G88" s="122">
        <f>SUM(G75:G87)</f>
        <v>0.27355000000000002</v>
      </c>
    </row>
    <row r="89" spans="1:7" ht="9.75" customHeight="1" x14ac:dyDescent="0.25">
      <c r="A89" s="326"/>
      <c r="B89" s="327"/>
      <c r="C89" s="327"/>
      <c r="D89" s="327"/>
      <c r="E89" s="327"/>
      <c r="F89" s="327"/>
      <c r="G89" s="328"/>
    </row>
    <row r="90" spans="1:7" x14ac:dyDescent="0.25">
      <c r="A90" s="339"/>
      <c r="B90" s="340"/>
      <c r="C90" s="340"/>
      <c r="D90" s="340"/>
      <c r="E90" s="340"/>
      <c r="F90" s="340"/>
      <c r="G90" s="341"/>
    </row>
    <row r="91" spans="1:7" x14ac:dyDescent="0.25">
      <c r="A91" s="459" t="str">
        <f>'PLANILHA ORÇAMENTARIA'!A26</f>
        <v>João Monlevade(MG), 01 de dezembro de 2025</v>
      </c>
      <c r="B91" s="460"/>
      <c r="C91" s="460"/>
      <c r="D91" s="460"/>
      <c r="E91" s="460"/>
      <c r="F91" s="460"/>
      <c r="G91" s="461"/>
    </row>
    <row r="92" spans="1:7" x14ac:dyDescent="0.25">
      <c r="A92" s="459" t="s">
        <v>49</v>
      </c>
      <c r="B92" s="460"/>
      <c r="C92" s="460"/>
      <c r="D92" s="460"/>
      <c r="E92" s="460"/>
      <c r="F92" s="460"/>
      <c r="G92" s="461"/>
    </row>
    <row r="93" spans="1:7" x14ac:dyDescent="0.25">
      <c r="A93" s="222"/>
      <c r="B93" s="133"/>
      <c r="C93" s="133"/>
      <c r="D93" s="133"/>
      <c r="E93" s="133"/>
      <c r="F93" s="133"/>
      <c r="G93" s="198"/>
    </row>
    <row r="94" spans="1:7" x14ac:dyDescent="0.25">
      <c r="A94" s="222"/>
      <c r="B94" s="133"/>
      <c r="C94" s="133"/>
      <c r="D94" s="133"/>
      <c r="E94" s="133"/>
      <c r="F94" s="133"/>
      <c r="G94" s="198"/>
    </row>
    <row r="95" spans="1:7" x14ac:dyDescent="0.25">
      <c r="A95" s="222"/>
      <c r="B95" s="133"/>
      <c r="C95" s="133"/>
      <c r="D95" s="133"/>
      <c r="E95" s="133"/>
      <c r="F95" s="133"/>
      <c r="G95" s="198"/>
    </row>
    <row r="96" spans="1:7" x14ac:dyDescent="0.25">
      <c r="A96" s="222"/>
      <c r="B96" s="133"/>
      <c r="C96" s="133"/>
      <c r="D96" s="133"/>
      <c r="E96" s="133"/>
      <c r="F96" s="133"/>
      <c r="G96" s="198"/>
    </row>
    <row r="97" spans="1:7" x14ac:dyDescent="0.25">
      <c r="A97" s="222"/>
      <c r="B97" s="133"/>
      <c r="C97" s="133"/>
      <c r="D97" s="133"/>
      <c r="E97" s="133"/>
      <c r="F97" s="133"/>
      <c r="G97" s="198"/>
    </row>
    <row r="98" spans="1:7" x14ac:dyDescent="0.25">
      <c r="A98" s="459" t="s">
        <v>49</v>
      </c>
      <c r="B98" s="460"/>
      <c r="C98" s="460"/>
      <c r="D98" s="460"/>
      <c r="E98" s="460"/>
      <c r="F98" s="460"/>
      <c r="G98" s="461"/>
    </row>
    <row r="99" spans="1:7" x14ac:dyDescent="0.25">
      <c r="A99" s="459" t="s">
        <v>49</v>
      </c>
      <c r="B99" s="460"/>
      <c r="C99" s="460"/>
      <c r="D99" s="460"/>
      <c r="E99" s="460"/>
      <c r="F99" s="460"/>
      <c r="G99" s="461"/>
    </row>
    <row r="100" spans="1:7" x14ac:dyDescent="0.25">
      <c r="A100" s="459" t="str">
        <f>'PLANILHA ORÇAMENTARIA'!A31</f>
        <v>_____________________________________________________</v>
      </c>
      <c r="B100" s="460"/>
      <c r="C100" s="460"/>
      <c r="D100" s="460" t="str">
        <f>'PLANILHA ORÇAMENTARIA'!E31</f>
        <v>_____________________________________________________</v>
      </c>
      <c r="E100" s="460"/>
      <c r="F100" s="460"/>
      <c r="G100" s="461"/>
    </row>
    <row r="101" spans="1:7" x14ac:dyDescent="0.25">
      <c r="A101" s="459" t="str">
        <f>'PLANILHA ORÇAMENTARIA'!A32</f>
        <v xml:space="preserve">MARCO ANTONIO PENIDO </v>
      </c>
      <c r="B101" s="460"/>
      <c r="C101" s="460"/>
      <c r="D101" s="460" t="str">
        <f>'PLANILHA ORÇAMENTARIA'!E32</f>
        <v xml:space="preserve"> DILERMANDO  DE ARANDA LIMA</v>
      </c>
      <c r="E101" s="460"/>
      <c r="F101" s="460"/>
      <c r="G101" s="461"/>
    </row>
    <row r="102" spans="1:7" x14ac:dyDescent="0.25">
      <c r="A102" s="459" t="str">
        <f>'PLANILHA ORÇAMENTARIA'!A33</f>
        <v>SECRETARIA MUNICIPAL DE SERVIÇOS URBANOS</v>
      </c>
      <c r="B102" s="460"/>
      <c r="C102" s="460"/>
      <c r="D102" s="460" t="str">
        <f>'PLANILHA ORÇAMENTARIA'!E33</f>
        <v>ENGENHEIRO CIVIL</v>
      </c>
      <c r="E102" s="460"/>
      <c r="F102" s="460"/>
      <c r="G102" s="461"/>
    </row>
    <row r="103" spans="1:7" x14ac:dyDescent="0.25">
      <c r="A103" s="459" t="s">
        <v>49</v>
      </c>
      <c r="B103" s="460"/>
      <c r="C103" s="460"/>
      <c r="D103" s="460" t="str">
        <f>'PLANILHA ORÇAMENTARIA'!E34</f>
        <v>CREA-MG 49.378/D</v>
      </c>
      <c r="E103" s="460"/>
      <c r="F103" s="460"/>
      <c r="G103" s="461"/>
    </row>
    <row r="104" spans="1:7" ht="15.75" thickBot="1" x14ac:dyDescent="0.3">
      <c r="A104" s="43" t="s">
        <v>49</v>
      </c>
      <c r="B104" s="44"/>
      <c r="C104" s="44"/>
      <c r="D104" s="44"/>
      <c r="E104" s="44"/>
      <c r="F104" s="44"/>
      <c r="G104" s="191"/>
    </row>
    <row r="105" spans="1:7" ht="15.75" thickTop="1" x14ac:dyDescent="0.25">
      <c r="A105" t="s">
        <v>49</v>
      </c>
    </row>
  </sheetData>
  <mergeCells count="28">
    <mergeCell ref="A8:G8"/>
    <mergeCell ref="A1:G1"/>
    <mergeCell ref="A2:G2"/>
    <mergeCell ref="A3:G3"/>
    <mergeCell ref="A5:G5"/>
    <mergeCell ref="A7:G7"/>
    <mergeCell ref="A6:F6"/>
    <mergeCell ref="A9:G9"/>
    <mergeCell ref="A11:A24"/>
    <mergeCell ref="A27:A40"/>
    <mergeCell ref="A43:A56"/>
    <mergeCell ref="A103:C103"/>
    <mergeCell ref="D103:G103"/>
    <mergeCell ref="A100:C100"/>
    <mergeCell ref="A101:C101"/>
    <mergeCell ref="A102:C102"/>
    <mergeCell ref="D100:G100"/>
    <mergeCell ref="D101:G101"/>
    <mergeCell ref="D102:G102"/>
    <mergeCell ref="A99:G99"/>
    <mergeCell ref="A92:G92"/>
    <mergeCell ref="A98:G98"/>
    <mergeCell ref="A59:A72"/>
    <mergeCell ref="A25:G25"/>
    <mergeCell ref="A57:G57"/>
    <mergeCell ref="A75:A88"/>
    <mergeCell ref="A91:G91"/>
    <mergeCell ref="A41:G41"/>
  </mergeCells>
  <printOptions horizontalCentered="1" verticalCentered="1"/>
  <pageMargins left="0.39370078740157483" right="0.51181102362204722" top="0.59055118110236227" bottom="0.59055118110236227" header="0.31496062992125984" footer="0.31496062992125984"/>
  <pageSetup paperSize="9"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3"/>
  <sheetViews>
    <sheetView view="pageBreakPreview" topLeftCell="A7" zoomScaleSheetLayoutView="100" workbookViewId="0">
      <selection activeCell="J18" sqref="J18"/>
    </sheetView>
  </sheetViews>
  <sheetFormatPr defaultRowHeight="15" x14ac:dyDescent="0.25"/>
  <cols>
    <col min="1" max="1" width="22.28515625" customWidth="1"/>
    <col min="2" max="2" width="17.5703125" customWidth="1"/>
    <col min="3" max="3" width="12.5703125" customWidth="1"/>
    <col min="4" max="4" width="10.42578125" customWidth="1"/>
    <col min="5" max="5" width="14.42578125" customWidth="1"/>
    <col min="6" max="6" width="36.140625" customWidth="1"/>
    <col min="7" max="7" width="11.42578125" customWidth="1"/>
    <col min="8" max="8" width="10.7109375" customWidth="1"/>
    <col min="9" max="9" width="15.140625" customWidth="1"/>
    <col min="10" max="10" width="16.5703125" customWidth="1"/>
    <col min="11" max="11" width="25.140625" style="1" customWidth="1"/>
  </cols>
  <sheetData>
    <row r="1" spans="1:11" ht="25.5" customHeight="1" thickTop="1" x14ac:dyDescent="0.35">
      <c r="A1" s="405" t="str">
        <f>'PLANILHA ORÇAMENTARIA'!A1</f>
        <v>PREFEITURA MUNICIPAL DE JOÃO MONLEVADE</v>
      </c>
      <c r="B1" s="790"/>
      <c r="C1" s="790"/>
      <c r="D1" s="790"/>
      <c r="E1" s="790"/>
      <c r="F1" s="716"/>
      <c r="G1" s="716"/>
      <c r="H1" s="716"/>
      <c r="I1" s="716"/>
      <c r="J1" s="716"/>
      <c r="K1" s="717"/>
    </row>
    <row r="2" spans="1:11" ht="15.75" x14ac:dyDescent="0.25">
      <c r="A2" s="408" t="str">
        <f>'PLANILHA ORÇAMENTARIA'!A2</f>
        <v>CEP 35.930-027 - ESTADO DE MINAS GERAIS</v>
      </c>
      <c r="B2" s="791"/>
      <c r="C2" s="791"/>
      <c r="D2" s="791"/>
      <c r="E2" s="791"/>
      <c r="F2" s="718"/>
      <c r="G2" s="718"/>
      <c r="H2" s="718"/>
      <c r="I2" s="718"/>
      <c r="J2" s="718"/>
      <c r="K2" s="719"/>
    </row>
    <row r="3" spans="1:11" ht="15.75" x14ac:dyDescent="0.25">
      <c r="A3" s="408" t="str">
        <f>'PLANILHA ORÇAMENTARIA'!A3</f>
        <v>SECRETARIA MUNICIPAL DE SERVIÇOS URBANOS</v>
      </c>
      <c r="B3" s="791"/>
      <c r="C3" s="791"/>
      <c r="D3" s="791"/>
      <c r="E3" s="791"/>
      <c r="F3" s="718"/>
      <c r="G3" s="718"/>
      <c r="H3" s="718"/>
      <c r="I3" s="718"/>
      <c r="J3" s="718"/>
      <c r="K3" s="719"/>
    </row>
    <row r="4" spans="1:11" x14ac:dyDescent="0.25">
      <c r="A4" s="388"/>
      <c r="B4" s="457"/>
      <c r="C4" s="457"/>
      <c r="D4" s="457"/>
      <c r="E4" s="457"/>
      <c r="F4" s="457"/>
      <c r="G4" s="457"/>
      <c r="H4" s="457"/>
      <c r="I4" s="457"/>
      <c r="J4" s="457"/>
      <c r="K4" s="458"/>
    </row>
    <row r="5" spans="1:11" ht="21.75" customHeight="1" thickBot="1" x14ac:dyDescent="0.3">
      <c r="A5" s="672" t="s">
        <v>224</v>
      </c>
      <c r="B5" s="737"/>
      <c r="C5" s="737"/>
      <c r="D5" s="737"/>
      <c r="E5" s="737"/>
      <c r="F5" s="737"/>
      <c r="G5" s="737"/>
      <c r="H5" s="737"/>
      <c r="I5" s="737"/>
      <c r="J5" s="737"/>
      <c r="K5" s="738"/>
    </row>
    <row r="6" spans="1:11" ht="27.75" customHeight="1" thickBot="1" x14ac:dyDescent="0.3">
      <c r="A6" s="713" t="str">
        <f>'PLANILHA ORÇAMENTARIA'!A6</f>
        <v xml:space="preserve">EDITAL DE CONCORRENCIA ELETRONICA Nº </v>
      </c>
      <c r="B6" s="792"/>
      <c r="C6" s="792"/>
      <c r="D6" s="792"/>
      <c r="E6" s="792"/>
      <c r="F6" s="792"/>
      <c r="G6" s="792"/>
      <c r="H6" s="792"/>
      <c r="I6" s="792"/>
      <c r="J6" s="792"/>
      <c r="K6" s="199">
        <f>'PLANILHA ORÇAMENTARIA'!I6</f>
        <v>45992</v>
      </c>
    </row>
    <row r="7" spans="1:11" ht="20.25" customHeight="1" x14ac:dyDescent="0.25">
      <c r="A7" s="722"/>
      <c r="B7" s="391"/>
      <c r="C7" s="391"/>
      <c r="D7" s="391"/>
      <c r="E7" s="391"/>
      <c r="F7" s="391"/>
      <c r="G7" s="391"/>
      <c r="H7" s="391"/>
      <c r="I7" s="391"/>
      <c r="J7" s="391"/>
      <c r="K7" s="392"/>
    </row>
    <row r="8" spans="1:11" ht="38.25" customHeight="1" thickBot="1" x14ac:dyDescent="0.3">
      <c r="A8" s="534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35"/>
      <c r="C8" s="535"/>
      <c r="D8" s="535"/>
      <c r="E8" s="535"/>
      <c r="F8" s="535"/>
      <c r="G8" s="535"/>
      <c r="H8" s="535"/>
      <c r="I8" s="535"/>
      <c r="J8" s="535"/>
      <c r="K8" s="536"/>
    </row>
    <row r="9" spans="1:11" ht="23.25" customHeight="1" thickBot="1" x14ac:dyDescent="0.3">
      <c r="A9" s="784" t="s">
        <v>99</v>
      </c>
      <c r="B9" s="785"/>
      <c r="C9" s="785"/>
      <c r="D9" s="785"/>
      <c r="E9" s="785"/>
      <c r="F9" s="796" t="s">
        <v>222</v>
      </c>
      <c r="G9" s="797"/>
      <c r="H9" s="797"/>
      <c r="I9" s="798"/>
      <c r="J9" s="798"/>
      <c r="K9" s="799"/>
    </row>
    <row r="10" spans="1:11" ht="30.75" thickTop="1" x14ac:dyDescent="0.25">
      <c r="A10" s="168" t="s">
        <v>86</v>
      </c>
      <c r="B10" s="167" t="s">
        <v>98</v>
      </c>
      <c r="C10" s="167" t="s">
        <v>87</v>
      </c>
      <c r="D10" s="167" t="s">
        <v>88</v>
      </c>
      <c r="E10" s="167" t="s">
        <v>89</v>
      </c>
      <c r="F10" s="84" t="s">
        <v>86</v>
      </c>
      <c r="G10" s="167" t="s">
        <v>98</v>
      </c>
      <c r="H10" s="167" t="s">
        <v>87</v>
      </c>
      <c r="I10" s="167" t="s">
        <v>88</v>
      </c>
      <c r="J10" s="167" t="s">
        <v>158</v>
      </c>
      <c r="K10" s="169" t="s">
        <v>89</v>
      </c>
    </row>
    <row r="11" spans="1:11" x14ac:dyDescent="0.25">
      <c r="A11" s="170" t="s">
        <v>90</v>
      </c>
      <c r="B11" s="74">
        <v>12</v>
      </c>
      <c r="C11" s="74">
        <f>ROUND(1/B11,2)</f>
        <v>0.08</v>
      </c>
      <c r="D11" s="75">
        <v>100</v>
      </c>
      <c r="E11" s="76">
        <f>ROUND(C11*D11,2)</f>
        <v>8</v>
      </c>
      <c r="F11" s="793" t="s">
        <v>223</v>
      </c>
      <c r="G11" s="800">
        <v>12</v>
      </c>
      <c r="H11" s="800">
        <f>ROUND(1/G11,2)</f>
        <v>0.08</v>
      </c>
      <c r="I11" s="786">
        <v>9000</v>
      </c>
      <c r="J11" s="801">
        <v>7</v>
      </c>
      <c r="K11" s="804">
        <f>(I11/J11)/12</f>
        <v>107.14285714285715</v>
      </c>
    </row>
    <row r="12" spans="1:11" x14ac:dyDescent="0.25">
      <c r="A12" s="170" t="s">
        <v>91</v>
      </c>
      <c r="B12" s="74">
        <v>12</v>
      </c>
      <c r="C12" s="74">
        <f t="shared" ref="C12:C18" si="0">ROUND(1/B12,2)</f>
        <v>0.08</v>
      </c>
      <c r="D12" s="75">
        <v>100</v>
      </c>
      <c r="E12" s="76">
        <f t="shared" ref="E12:E18" si="1">ROUND(C12*D12,2)</f>
        <v>8</v>
      </c>
      <c r="F12" s="794"/>
      <c r="G12" s="787"/>
      <c r="H12" s="787"/>
      <c r="I12" s="787"/>
      <c r="J12" s="802"/>
      <c r="K12" s="805"/>
    </row>
    <row r="13" spans="1:11" x14ac:dyDescent="0.25">
      <c r="A13" s="170" t="s">
        <v>92</v>
      </c>
      <c r="B13" s="74">
        <v>12</v>
      </c>
      <c r="C13" s="74">
        <f t="shared" si="0"/>
        <v>0.08</v>
      </c>
      <c r="D13" s="75">
        <v>100</v>
      </c>
      <c r="E13" s="76">
        <f t="shared" si="1"/>
        <v>8</v>
      </c>
      <c r="F13" s="794"/>
      <c r="G13" s="787"/>
      <c r="H13" s="787"/>
      <c r="I13" s="787"/>
      <c r="J13" s="802"/>
      <c r="K13" s="805"/>
    </row>
    <row r="14" spans="1:11" x14ac:dyDescent="0.25">
      <c r="A14" s="170" t="s">
        <v>93</v>
      </c>
      <c r="B14" s="74">
        <v>12</v>
      </c>
      <c r="C14" s="74">
        <f t="shared" si="0"/>
        <v>0.08</v>
      </c>
      <c r="D14" s="75">
        <v>30</v>
      </c>
      <c r="E14" s="76">
        <f t="shared" si="1"/>
        <v>2.4</v>
      </c>
      <c r="F14" s="794"/>
      <c r="G14" s="787"/>
      <c r="H14" s="787"/>
      <c r="I14" s="787"/>
      <c r="J14" s="802"/>
      <c r="K14" s="805"/>
    </row>
    <row r="15" spans="1:11" x14ac:dyDescent="0.25">
      <c r="A15" s="170" t="s">
        <v>94</v>
      </c>
      <c r="B15" s="74">
        <v>12</v>
      </c>
      <c r="C15" s="74">
        <f t="shared" si="0"/>
        <v>0.08</v>
      </c>
      <c r="D15" s="75">
        <v>30</v>
      </c>
      <c r="E15" s="76">
        <f t="shared" si="1"/>
        <v>2.4</v>
      </c>
      <c r="F15" s="794"/>
      <c r="G15" s="787"/>
      <c r="H15" s="787"/>
      <c r="I15" s="787"/>
      <c r="J15" s="802"/>
      <c r="K15" s="805"/>
    </row>
    <row r="16" spans="1:11" x14ac:dyDescent="0.25">
      <c r="A16" s="170" t="s">
        <v>95</v>
      </c>
      <c r="B16" s="74">
        <v>12</v>
      </c>
      <c r="C16" s="74">
        <f t="shared" si="0"/>
        <v>0.08</v>
      </c>
      <c r="D16" s="75">
        <v>100</v>
      </c>
      <c r="E16" s="76">
        <f t="shared" si="1"/>
        <v>8</v>
      </c>
      <c r="F16" s="794"/>
      <c r="G16" s="787"/>
      <c r="H16" s="787"/>
      <c r="I16" s="787"/>
      <c r="J16" s="802"/>
      <c r="K16" s="805"/>
    </row>
    <row r="17" spans="1:11" x14ac:dyDescent="0.25">
      <c r="A17" s="170" t="s">
        <v>96</v>
      </c>
      <c r="B17" s="74">
        <v>12</v>
      </c>
      <c r="C17" s="74">
        <f t="shared" si="0"/>
        <v>0.08</v>
      </c>
      <c r="D17" s="75">
        <v>80</v>
      </c>
      <c r="E17" s="76">
        <f t="shared" si="1"/>
        <v>6.4</v>
      </c>
      <c r="F17" s="795"/>
      <c r="G17" s="452"/>
      <c r="H17" s="452"/>
      <c r="I17" s="452"/>
      <c r="J17" s="803"/>
      <c r="K17" s="806"/>
    </row>
    <row r="18" spans="1:11" x14ac:dyDescent="0.25">
      <c r="A18" s="170" t="s">
        <v>199</v>
      </c>
      <c r="B18" s="74">
        <v>12</v>
      </c>
      <c r="C18" s="74">
        <f t="shared" si="0"/>
        <v>0.08</v>
      </c>
      <c r="D18" s="75">
        <v>80</v>
      </c>
      <c r="E18" s="76">
        <f t="shared" si="1"/>
        <v>6.4</v>
      </c>
      <c r="F18" s="165"/>
      <c r="G18" s="164"/>
      <c r="H18" s="164"/>
      <c r="I18" s="164"/>
      <c r="J18" s="166"/>
      <c r="K18" s="171"/>
    </row>
    <row r="19" spans="1:11" x14ac:dyDescent="0.25">
      <c r="A19" s="789" t="s">
        <v>97</v>
      </c>
      <c r="B19" s="788"/>
      <c r="C19" s="788"/>
      <c r="D19" s="788"/>
      <c r="E19" s="77">
        <f>SUM(E11:E18)</f>
        <v>49.599999999999994</v>
      </c>
      <c r="F19" s="788" t="s">
        <v>97</v>
      </c>
      <c r="G19" s="788"/>
      <c r="H19" s="788"/>
      <c r="I19" s="788"/>
      <c r="J19" s="77">
        <f>SUM(J11:J17)</f>
        <v>7</v>
      </c>
      <c r="K19" s="172">
        <f>SUM(K11:K17)</f>
        <v>107.14285714285715</v>
      </c>
    </row>
    <row r="20" spans="1:11" x14ac:dyDescent="0.25">
      <c r="A20" s="284"/>
      <c r="B20" s="285"/>
      <c r="C20" s="285"/>
      <c r="D20" s="286"/>
      <c r="E20" s="287"/>
      <c r="F20" s="288"/>
      <c r="G20" s="288"/>
      <c r="H20" s="288"/>
      <c r="I20" s="288"/>
      <c r="J20" s="288"/>
      <c r="K20" s="289"/>
    </row>
    <row r="21" spans="1:11" x14ac:dyDescent="0.25">
      <c r="A21" s="778" t="s">
        <v>203</v>
      </c>
      <c r="B21" s="779"/>
      <c r="C21" s="779"/>
      <c r="D21" s="779"/>
      <c r="E21" s="780"/>
      <c r="F21" s="780"/>
      <c r="G21" s="780"/>
      <c r="H21" s="781"/>
      <c r="I21" s="300">
        <f>E19+K19</f>
        <v>156.74285714285713</v>
      </c>
      <c r="J21" s="291"/>
      <c r="K21" s="289"/>
    </row>
    <row r="22" spans="1:11" x14ac:dyDescent="0.25">
      <c r="A22" s="292"/>
      <c r="B22" s="288"/>
      <c r="C22" s="293"/>
      <c r="D22" s="293"/>
      <c r="E22" s="288"/>
      <c r="F22" s="288"/>
      <c r="G22" s="288"/>
      <c r="H22" s="288"/>
      <c r="I22" s="288"/>
      <c r="J22" s="288"/>
      <c r="K22" s="289"/>
    </row>
    <row r="23" spans="1:11" x14ac:dyDescent="0.25">
      <c r="A23" s="807" t="s">
        <v>201</v>
      </c>
      <c r="B23" s="808"/>
      <c r="C23" s="808"/>
      <c r="D23" s="808"/>
      <c r="E23" s="809"/>
      <c r="F23" s="40"/>
      <c r="G23" s="40"/>
      <c r="H23" s="40"/>
      <c r="I23" s="40"/>
      <c r="J23" s="40"/>
      <c r="K23" s="189"/>
    </row>
    <row r="24" spans="1:11" x14ac:dyDescent="0.25">
      <c r="A24" s="294" t="s">
        <v>200</v>
      </c>
      <c r="B24" s="295">
        <v>12</v>
      </c>
      <c r="C24" s="295">
        <f>ROUND(1/B24,2)</f>
        <v>0.08</v>
      </c>
      <c r="D24" s="296">
        <v>250</v>
      </c>
      <c r="E24" s="297">
        <f>ROUND(C24*D24,2)</f>
        <v>20</v>
      </c>
      <c r="F24" s="40"/>
      <c r="G24" s="40"/>
      <c r="H24" s="40"/>
      <c r="I24" s="40"/>
      <c r="J24" s="40"/>
      <c r="K24" s="189"/>
    </row>
    <row r="25" spans="1:11" x14ac:dyDescent="0.25">
      <c r="A25" s="294" t="s">
        <v>202</v>
      </c>
      <c r="B25" s="295">
        <v>12</v>
      </c>
      <c r="C25" s="295">
        <f>ROUND(1/B25,2)</f>
        <v>0.08</v>
      </c>
      <c r="D25" s="296">
        <v>150</v>
      </c>
      <c r="E25" s="297">
        <f>ROUND(C25*D25,2)</f>
        <v>12</v>
      </c>
      <c r="F25" s="40"/>
      <c r="G25" s="40"/>
      <c r="H25" s="40"/>
      <c r="I25" s="40"/>
      <c r="J25" s="40"/>
      <c r="K25" s="189"/>
    </row>
    <row r="26" spans="1:11" x14ac:dyDescent="0.25">
      <c r="A26" s="782">
        <v>100</v>
      </c>
      <c r="B26" s="783"/>
      <c r="C26" s="783"/>
      <c r="D26" s="783"/>
      <c r="E26" s="290">
        <f>SUM(E19:E25)</f>
        <v>81.599999999999994</v>
      </c>
      <c r="F26" s="40"/>
      <c r="G26" s="40"/>
      <c r="H26" s="40"/>
      <c r="I26" s="40"/>
      <c r="J26" s="40"/>
      <c r="K26" s="189"/>
    </row>
    <row r="27" spans="1:11" x14ac:dyDescent="0.25">
      <c r="A27" s="113"/>
      <c r="B27" s="40"/>
      <c r="C27" s="40"/>
      <c r="D27" s="40"/>
      <c r="E27" s="40"/>
      <c r="F27" s="40"/>
      <c r="G27" s="40"/>
      <c r="H27" s="40"/>
      <c r="I27" s="40"/>
      <c r="J27" s="40"/>
      <c r="K27" s="189"/>
    </row>
    <row r="28" spans="1:11" x14ac:dyDescent="0.25">
      <c r="A28" s="778" t="s">
        <v>204</v>
      </c>
      <c r="B28" s="779"/>
      <c r="C28" s="779"/>
      <c r="D28" s="779"/>
      <c r="E28" s="780"/>
      <c r="F28" s="780"/>
      <c r="G28" s="780"/>
      <c r="H28" s="781"/>
      <c r="I28" s="300">
        <f>I21+E26</f>
        <v>238.34285714285713</v>
      </c>
      <c r="J28" s="40"/>
      <c r="K28" s="189"/>
    </row>
    <row r="29" spans="1:11" x14ac:dyDescent="0.25">
      <c r="A29" s="298"/>
      <c r="B29" s="299"/>
      <c r="C29" s="299"/>
      <c r="D29" s="299"/>
      <c r="E29" s="283"/>
      <c r="F29" s="283"/>
      <c r="G29" s="283"/>
      <c r="H29" s="283"/>
      <c r="I29" s="291"/>
      <c r="J29" s="40"/>
      <c r="K29" s="189"/>
    </row>
    <row r="30" spans="1:11" x14ac:dyDescent="0.25">
      <c r="A30" s="298"/>
      <c r="B30" s="299"/>
      <c r="C30" s="299"/>
      <c r="D30" s="299"/>
      <c r="E30" s="283"/>
      <c r="F30" s="283"/>
      <c r="G30" s="283"/>
      <c r="H30" s="283"/>
      <c r="I30" s="291"/>
      <c r="J30" s="40"/>
      <c r="K30" s="189"/>
    </row>
    <row r="31" spans="1:11" x14ac:dyDescent="0.25">
      <c r="A31" s="113"/>
      <c r="B31" s="40"/>
      <c r="C31" s="40"/>
      <c r="D31" s="40"/>
      <c r="E31" s="40"/>
      <c r="F31" s="40"/>
      <c r="G31" s="40"/>
      <c r="H31" s="40"/>
      <c r="I31" s="40"/>
      <c r="J31" s="40"/>
      <c r="K31" s="189"/>
    </row>
    <row r="32" spans="1:11" x14ac:dyDescent="0.25">
      <c r="A32" s="459" t="str">
        <f>'PLANILHA ORÇAMENTARIA'!A26</f>
        <v>João Monlevade(MG), 01 de dezembro de 2025</v>
      </c>
      <c r="B32" s="490"/>
      <c r="C32" s="490"/>
      <c r="D32" s="490"/>
      <c r="E32" s="490"/>
      <c r="F32" s="490"/>
      <c r="G32" s="490"/>
      <c r="H32" s="490"/>
      <c r="I32" s="490"/>
      <c r="J32" s="490"/>
      <c r="K32" s="491"/>
    </row>
    <row r="33" spans="1:11" x14ac:dyDescent="0.25">
      <c r="A33" s="459" t="s">
        <v>49</v>
      </c>
      <c r="B33" s="490"/>
      <c r="C33" s="490"/>
      <c r="D33" s="490"/>
      <c r="E33" s="490"/>
      <c r="F33" s="490"/>
      <c r="G33" s="490"/>
      <c r="H33" s="490"/>
      <c r="I33" s="490"/>
      <c r="J33" s="490"/>
      <c r="K33" s="491"/>
    </row>
    <row r="34" spans="1:11" x14ac:dyDescent="0.25">
      <c r="A34" s="459" t="s">
        <v>49</v>
      </c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1" x14ac:dyDescent="0.25">
      <c r="A35" s="459" t="s">
        <v>49</v>
      </c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1" x14ac:dyDescent="0.25">
      <c r="A36" s="459" t="s">
        <v>49</v>
      </c>
      <c r="B36" s="490"/>
      <c r="C36" s="490"/>
      <c r="D36" s="490"/>
      <c r="E36" s="490"/>
      <c r="F36" s="490"/>
      <c r="G36" s="490"/>
      <c r="H36" s="490"/>
      <c r="I36" s="490"/>
      <c r="J36" s="490"/>
      <c r="K36" s="491"/>
    </row>
    <row r="37" spans="1:11" x14ac:dyDescent="0.25">
      <c r="A37" s="459" t="str">
        <f>'PLANILHA ORÇAMENTARIA'!A31</f>
        <v>_____________________________________________________</v>
      </c>
      <c r="B37" s="490"/>
      <c r="C37" s="490"/>
      <c r="D37" s="490"/>
      <c r="E37" s="490"/>
      <c r="F37" s="490"/>
      <c r="G37" s="490" t="str">
        <f>'PLANILHA ORÇAMENTARIA'!E31</f>
        <v>_____________________________________________________</v>
      </c>
      <c r="H37" s="490"/>
      <c r="I37" s="490"/>
      <c r="J37" s="490"/>
      <c r="K37" s="491"/>
    </row>
    <row r="38" spans="1:11" x14ac:dyDescent="0.25">
      <c r="A38" s="459" t="str">
        <f>'PLANILHA ORÇAMENTARIA'!A32</f>
        <v xml:space="preserve">MARCO ANTONIO PENIDO </v>
      </c>
      <c r="B38" s="490"/>
      <c r="C38" s="490"/>
      <c r="D38" s="490"/>
      <c r="E38" s="490"/>
      <c r="F38" s="490"/>
      <c r="G38" s="490" t="str">
        <f>'PLANILHA ORÇAMENTARIA'!E32</f>
        <v xml:space="preserve"> DILERMANDO  DE ARANDA LIMA</v>
      </c>
      <c r="H38" s="490"/>
      <c r="I38" s="490"/>
      <c r="J38" s="490"/>
      <c r="K38" s="491"/>
    </row>
    <row r="39" spans="1:11" x14ac:dyDescent="0.25">
      <c r="A39" s="459" t="str">
        <f>'PLANILHA ORÇAMENTARIA'!A33</f>
        <v>SECRETARIA MUNICIPAL DE SERVIÇOS URBANOS</v>
      </c>
      <c r="B39" s="490"/>
      <c r="C39" s="490"/>
      <c r="D39" s="490"/>
      <c r="E39" s="490"/>
      <c r="F39" s="490"/>
      <c r="G39" s="490" t="str">
        <f>'PLANILHA ORÇAMENTARIA'!E33</f>
        <v>ENGENHEIRO CIVIL</v>
      </c>
      <c r="H39" s="490"/>
      <c r="I39" s="490"/>
      <c r="J39" s="490"/>
      <c r="K39" s="491"/>
    </row>
    <row r="40" spans="1:11" x14ac:dyDescent="0.25">
      <c r="A40" s="222" t="s">
        <v>49</v>
      </c>
      <c r="B40" s="185"/>
      <c r="C40" s="185"/>
      <c r="D40" s="185"/>
      <c r="E40" s="185"/>
      <c r="F40" s="185"/>
      <c r="G40" s="490" t="str">
        <f>'PLANILHA ORÇAMENTARIA'!E34</f>
        <v>CREA-MG 49.378/D</v>
      </c>
      <c r="H40" s="490"/>
      <c r="I40" s="490"/>
      <c r="J40" s="490"/>
      <c r="K40" s="491"/>
    </row>
    <row r="41" spans="1:11" x14ac:dyDescent="0.25">
      <c r="A41" s="113"/>
      <c r="B41" s="40"/>
      <c r="C41" s="40"/>
      <c r="D41" s="40"/>
      <c r="E41" s="40"/>
      <c r="F41" s="40"/>
      <c r="G41" s="40"/>
      <c r="H41" s="40"/>
      <c r="I41" s="40"/>
      <c r="J41" s="40"/>
      <c r="K41" s="189"/>
    </row>
    <row r="42" spans="1:11" ht="15.75" thickBot="1" x14ac:dyDescent="0.3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73"/>
    </row>
    <row r="43" spans="1:11" ht="15.75" thickTop="1" x14ac:dyDescent="0.25"/>
  </sheetData>
  <mergeCells count="34">
    <mergeCell ref="A32:K32"/>
    <mergeCell ref="A33:K33"/>
    <mergeCell ref="A34:K34"/>
    <mergeCell ref="A35:K35"/>
    <mergeCell ref="A36:K36"/>
    <mergeCell ref="A37:F37"/>
    <mergeCell ref="A38:F38"/>
    <mergeCell ref="A39:F39"/>
    <mergeCell ref="G37:K37"/>
    <mergeCell ref="G38:K38"/>
    <mergeCell ref="G39:K39"/>
    <mergeCell ref="G40:K40"/>
    <mergeCell ref="A1:K1"/>
    <mergeCell ref="A2:K2"/>
    <mergeCell ref="A5:K5"/>
    <mergeCell ref="A3:K3"/>
    <mergeCell ref="A4:K4"/>
    <mergeCell ref="A6:J6"/>
    <mergeCell ref="A7:K7"/>
    <mergeCell ref="A8:K8"/>
    <mergeCell ref="F11:F17"/>
    <mergeCell ref="F9:K9"/>
    <mergeCell ref="G11:G17"/>
    <mergeCell ref="H11:H17"/>
    <mergeCell ref="J11:J17"/>
    <mergeCell ref="K11:K17"/>
    <mergeCell ref="A23:E23"/>
    <mergeCell ref="A28:H28"/>
    <mergeCell ref="A26:D26"/>
    <mergeCell ref="A9:E9"/>
    <mergeCell ref="I11:I17"/>
    <mergeCell ref="F19:I19"/>
    <mergeCell ref="A21:H21"/>
    <mergeCell ref="A19:D19"/>
  </mergeCells>
  <printOptions horizontalCentered="1" verticalCentered="1"/>
  <pageMargins left="0.39370078740157483" right="0.51181102362204722" top="0.98425196850393704" bottom="0.39370078740157483" header="0.19685039370078741" footer="0.19685039370078741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view="pageBreakPreview" zoomScale="89" zoomScaleSheetLayoutView="89" workbookViewId="0">
      <selection activeCell="A3" sqref="A3:K3"/>
    </sheetView>
  </sheetViews>
  <sheetFormatPr defaultRowHeight="15" x14ac:dyDescent="0.25"/>
  <cols>
    <col min="1" max="1" width="7.5703125" customWidth="1"/>
    <col min="2" max="2" width="60.140625" customWidth="1"/>
    <col min="3" max="3" width="16.7109375" customWidth="1"/>
    <col min="4" max="4" width="10.85546875" bestFit="1" customWidth="1"/>
    <col min="5" max="5" width="10.85546875" customWidth="1"/>
    <col min="6" max="11" width="17.5703125" bestFit="1" customWidth="1"/>
    <col min="12" max="12" width="18" bestFit="1" customWidth="1"/>
  </cols>
  <sheetData>
    <row r="1" spans="1:12" ht="27" customHeight="1" thickTop="1" x14ac:dyDescent="0.25">
      <c r="A1" s="442" t="str">
        <f>'PLANILHA ORÇAMENTARIA'!A1</f>
        <v>PREFEITURA MUNICIPAL DE JOÃO MONLEVADE</v>
      </c>
      <c r="B1" s="443"/>
      <c r="C1" s="443"/>
      <c r="D1" s="443"/>
      <c r="E1" s="443"/>
      <c r="F1" s="444"/>
      <c r="G1" s="444"/>
      <c r="H1" s="444"/>
      <c r="I1" s="444"/>
      <c r="J1" s="444"/>
      <c r="K1" s="445"/>
    </row>
    <row r="2" spans="1:12" ht="15.75" x14ac:dyDescent="0.25">
      <c r="A2" s="446" t="str">
        <f>'PLANILHA ORÇAMENTARIA'!A2</f>
        <v>CEP 35.930-027 - ESTADO DE MINAS GERAIS</v>
      </c>
      <c r="B2" s="447"/>
      <c r="C2" s="447"/>
      <c r="D2" s="447"/>
      <c r="E2" s="447"/>
      <c r="F2" s="448"/>
      <c r="G2" s="448"/>
      <c r="H2" s="448"/>
      <c r="I2" s="448"/>
      <c r="J2" s="448"/>
      <c r="K2" s="449"/>
    </row>
    <row r="3" spans="1:12" ht="19.5" customHeight="1" x14ac:dyDescent="0.25">
      <c r="A3" s="446" t="str">
        <f>'PLANILHA ORÇAMENTARIA'!A3</f>
        <v>SECRETARIA MUNICIPAL DE SERVIÇOS URBANOS</v>
      </c>
      <c r="B3" s="447"/>
      <c r="C3" s="447"/>
      <c r="D3" s="447"/>
      <c r="E3" s="447"/>
      <c r="F3" s="448"/>
      <c r="G3" s="448"/>
      <c r="H3" s="448"/>
      <c r="I3" s="448"/>
      <c r="J3" s="448"/>
      <c r="K3" s="449"/>
    </row>
    <row r="4" spans="1:12" ht="19.5" customHeight="1" x14ac:dyDescent="0.25">
      <c r="A4" s="301"/>
      <c r="B4" s="303"/>
      <c r="C4" s="303"/>
      <c r="D4" s="303"/>
      <c r="E4" s="303"/>
      <c r="F4" s="304"/>
      <c r="G4" s="304"/>
      <c r="H4" s="304"/>
      <c r="I4" s="304"/>
      <c r="J4" s="304"/>
      <c r="K4" s="302"/>
    </row>
    <row r="5" spans="1:12" ht="24" customHeight="1" x14ac:dyDescent="0.25">
      <c r="A5" s="462" t="s">
        <v>326</v>
      </c>
      <c r="B5" s="463"/>
      <c r="C5" s="463"/>
      <c r="D5" s="463"/>
      <c r="E5" s="463"/>
      <c r="F5" s="463"/>
      <c r="G5" s="463"/>
      <c r="H5" s="463"/>
      <c r="I5" s="463"/>
      <c r="J5" s="463"/>
      <c r="K5" s="464"/>
    </row>
    <row r="6" spans="1:12" ht="27" customHeight="1" x14ac:dyDescent="0.25">
      <c r="A6" s="480" t="str">
        <f>'PLANILHA ORÇAMENTARIA'!A6</f>
        <v xml:space="preserve">EDITAL DE CONCORRENCIA ELETRONICA Nº </v>
      </c>
      <c r="B6" s="481"/>
      <c r="C6" s="481"/>
      <c r="D6" s="481"/>
      <c r="E6" s="481"/>
      <c r="F6" s="481"/>
      <c r="G6" s="481"/>
      <c r="H6" s="481"/>
      <c r="I6" s="481"/>
      <c r="J6" s="481"/>
      <c r="K6" s="482"/>
    </row>
    <row r="7" spans="1:12" ht="16.5" thickBot="1" x14ac:dyDescent="0.3">
      <c r="A7" s="483"/>
      <c r="B7" s="484"/>
      <c r="C7" s="484"/>
      <c r="D7" s="484"/>
      <c r="E7" s="484"/>
      <c r="F7" s="484"/>
      <c r="G7" s="484"/>
      <c r="H7" s="484"/>
      <c r="I7" s="484"/>
      <c r="J7" s="484"/>
      <c r="K7" s="485"/>
    </row>
    <row r="8" spans="1:12" ht="24.75" customHeight="1" x14ac:dyDescent="0.25">
      <c r="A8" s="465" t="str">
        <f>'PLANILHA ORÇAMENTARIA'!A8:G8</f>
        <v>CONTRATAÇÃO DE EMPRESA PARA EXECUÇÃO DE COLETA E TRANSPORTE DE RESÍDUOS SÓLIDOS DOS SERVIÇOS DE SAÚDE (RSS) DAS UNIDADES DE SAÚDE DA REDE PÚBLICA MUNICIPAL DE JOÃO MONLEVADE E ENTIDADES CONVENIADAS.</v>
      </c>
      <c r="B8" s="466"/>
      <c r="C8" s="466"/>
      <c r="D8" s="466"/>
      <c r="E8" s="466"/>
      <c r="F8" s="466"/>
      <c r="G8" s="466"/>
      <c r="H8" s="466"/>
      <c r="I8" s="466"/>
      <c r="J8" s="469">
        <f>'PLANILHA ORÇAMENTARIA'!I6</f>
        <v>45992</v>
      </c>
      <c r="K8" s="470"/>
    </row>
    <row r="9" spans="1:12" ht="15.75" thickBot="1" x14ac:dyDescent="0.3">
      <c r="A9" s="467"/>
      <c r="B9" s="468"/>
      <c r="C9" s="468"/>
      <c r="D9" s="468"/>
      <c r="E9" s="468"/>
      <c r="F9" s="468"/>
      <c r="G9" s="468"/>
      <c r="H9" s="468"/>
      <c r="I9" s="468"/>
      <c r="J9" s="471"/>
      <c r="K9" s="472"/>
    </row>
    <row r="10" spans="1:12" x14ac:dyDescent="0.25">
      <c r="A10" s="486" t="s">
        <v>0</v>
      </c>
      <c r="B10" s="437" t="s">
        <v>1</v>
      </c>
      <c r="C10" s="437" t="s">
        <v>6</v>
      </c>
      <c r="D10" s="437" t="s">
        <v>7</v>
      </c>
      <c r="E10" s="437" t="s">
        <v>49</v>
      </c>
      <c r="F10" s="473" t="s">
        <v>8</v>
      </c>
      <c r="G10" s="473"/>
      <c r="H10" s="473"/>
      <c r="I10" s="473"/>
      <c r="J10" s="473"/>
      <c r="K10" s="474"/>
    </row>
    <row r="11" spans="1:12" x14ac:dyDescent="0.25">
      <c r="A11" s="439"/>
      <c r="B11" s="438"/>
      <c r="C11" s="438"/>
      <c r="D11" s="438"/>
      <c r="E11" s="438"/>
      <c r="F11" s="20" t="s">
        <v>9</v>
      </c>
      <c r="G11" s="20" t="s">
        <v>10</v>
      </c>
      <c r="H11" s="20" t="s">
        <v>11</v>
      </c>
      <c r="I11" s="20" t="s">
        <v>12</v>
      </c>
      <c r="J11" s="20" t="s">
        <v>13</v>
      </c>
      <c r="K11" s="48" t="s">
        <v>14</v>
      </c>
    </row>
    <row r="12" spans="1:12" x14ac:dyDescent="0.25">
      <c r="A12" s="440">
        <v>1</v>
      </c>
      <c r="B12" s="475" t="s">
        <v>212</v>
      </c>
      <c r="C12" s="21">
        <f>'PLANILHA ORÇAMENTARIA'!I22</f>
        <v>891940.79999999993</v>
      </c>
      <c r="D12" s="22">
        <f>C12/$C$14</f>
        <v>1</v>
      </c>
      <c r="E12" s="22" t="s">
        <v>59</v>
      </c>
      <c r="F12" s="23">
        <v>8.3299999999999999E-2</v>
      </c>
      <c r="G12" s="23">
        <v>8.3299999999999999E-2</v>
      </c>
      <c r="H12" s="23">
        <v>8.3299999999999999E-2</v>
      </c>
      <c r="I12" s="23">
        <v>8.3299999999999999E-2</v>
      </c>
      <c r="J12" s="23">
        <v>8.3299999999999999E-2</v>
      </c>
      <c r="K12" s="305">
        <v>8.3400000000000002E-2</v>
      </c>
    </row>
    <row r="13" spans="1:12" x14ac:dyDescent="0.25">
      <c r="A13" s="441"/>
      <c r="B13" s="476"/>
      <c r="C13" s="21" t="s">
        <v>49</v>
      </c>
      <c r="D13" s="22" t="s">
        <v>49</v>
      </c>
      <c r="E13" s="22" t="s">
        <v>60</v>
      </c>
      <c r="F13" s="65">
        <f>F12*C12</f>
        <v>74298.668639999989</v>
      </c>
      <c r="G13" s="65">
        <f>G12*C12</f>
        <v>74298.668639999989</v>
      </c>
      <c r="H13" s="65">
        <f>H12*C12</f>
        <v>74298.668639999989</v>
      </c>
      <c r="I13" s="65">
        <f>I12*C12</f>
        <v>74298.668639999989</v>
      </c>
      <c r="J13" s="65">
        <f>J12*C12</f>
        <v>74298.668639999989</v>
      </c>
      <c r="K13" s="66">
        <f>K12*C12</f>
        <v>74387.86271999999</v>
      </c>
    </row>
    <row r="14" spans="1:12" ht="23.25" customHeight="1" x14ac:dyDescent="0.25">
      <c r="A14" s="49"/>
      <c r="B14" s="24" t="s">
        <v>61</v>
      </c>
      <c r="C14" s="453">
        <f>SUM(C12:C13)</f>
        <v>891940.79999999993</v>
      </c>
      <c r="D14" s="451">
        <f>SUM(D12:D13)</f>
        <v>1</v>
      </c>
      <c r="E14" s="451"/>
      <c r="F14" s="25">
        <f t="shared" ref="F14:K14" si="0">F13</f>
        <v>74298.668639999989</v>
      </c>
      <c r="G14" s="25">
        <f t="shared" si="0"/>
        <v>74298.668639999989</v>
      </c>
      <c r="H14" s="25">
        <f t="shared" si="0"/>
        <v>74298.668639999989</v>
      </c>
      <c r="I14" s="25">
        <f t="shared" si="0"/>
        <v>74298.668639999989</v>
      </c>
      <c r="J14" s="25">
        <f t="shared" si="0"/>
        <v>74298.668639999989</v>
      </c>
      <c r="K14" s="50">
        <f t="shared" si="0"/>
        <v>74387.86271999999</v>
      </c>
      <c r="L14" s="3">
        <f>SUM(F14:K14)</f>
        <v>445881.20591999992</v>
      </c>
    </row>
    <row r="15" spans="1:12" ht="23.25" customHeight="1" x14ac:dyDescent="0.25">
      <c r="A15" s="49"/>
      <c r="B15" s="24" t="s">
        <v>62</v>
      </c>
      <c r="C15" s="452"/>
      <c r="D15" s="452"/>
      <c r="E15" s="452"/>
      <c r="F15" s="25">
        <f>F14</f>
        <v>74298.668639999989</v>
      </c>
      <c r="G15" s="25">
        <f>F15+G14</f>
        <v>148597.33727999998</v>
      </c>
      <c r="H15" s="25">
        <f>G15+H14</f>
        <v>222896.00591999997</v>
      </c>
      <c r="I15" s="25">
        <f>H15+I14</f>
        <v>297194.67455999996</v>
      </c>
      <c r="J15" s="25">
        <f>I15+J14</f>
        <v>371493.34319999994</v>
      </c>
      <c r="K15" s="50">
        <f>J15+K14</f>
        <v>445881.20591999992</v>
      </c>
      <c r="L15" s="3"/>
    </row>
    <row r="16" spans="1:12" x14ac:dyDescent="0.25">
      <c r="A16" s="51"/>
      <c r="B16" s="31"/>
      <c r="C16" s="31"/>
      <c r="D16" s="31"/>
      <c r="E16" s="31"/>
      <c r="F16" s="31"/>
      <c r="G16" s="31"/>
      <c r="H16" s="31"/>
      <c r="I16" s="31"/>
      <c r="J16" s="31"/>
      <c r="K16" s="47"/>
    </row>
    <row r="17" spans="1:12" x14ac:dyDescent="0.25">
      <c r="A17" s="439" t="s">
        <v>0</v>
      </c>
      <c r="B17" s="438" t="s">
        <v>1</v>
      </c>
      <c r="C17" s="438" t="s">
        <v>6</v>
      </c>
      <c r="D17" s="438" t="s">
        <v>7</v>
      </c>
      <c r="E17" s="438" t="s">
        <v>49</v>
      </c>
      <c r="F17" s="454" t="s">
        <v>8</v>
      </c>
      <c r="G17" s="454"/>
      <c r="H17" s="454"/>
      <c r="I17" s="454"/>
      <c r="J17" s="454"/>
      <c r="K17" s="455"/>
    </row>
    <row r="18" spans="1:12" x14ac:dyDescent="0.25">
      <c r="A18" s="439"/>
      <c r="B18" s="438"/>
      <c r="C18" s="438"/>
      <c r="D18" s="438"/>
      <c r="E18" s="438"/>
      <c r="F18" s="20" t="s">
        <v>20</v>
      </c>
      <c r="G18" s="20" t="s">
        <v>21</v>
      </c>
      <c r="H18" s="20" t="s">
        <v>22</v>
      </c>
      <c r="I18" s="20" t="s">
        <v>23</v>
      </c>
      <c r="J18" s="20" t="s">
        <v>24</v>
      </c>
      <c r="K18" s="48" t="s">
        <v>25</v>
      </c>
    </row>
    <row r="19" spans="1:12" x14ac:dyDescent="0.25">
      <c r="A19" s="440">
        <v>1</v>
      </c>
      <c r="B19" s="475" t="s">
        <v>212</v>
      </c>
      <c r="C19" s="21">
        <f>C12</f>
        <v>891940.79999999993</v>
      </c>
      <c r="D19" s="22">
        <f>C19/$C$14</f>
        <v>1</v>
      </c>
      <c r="E19" s="22" t="s">
        <v>59</v>
      </c>
      <c r="F19" s="23">
        <v>8.3400000000000002E-2</v>
      </c>
      <c r="G19" s="23">
        <v>8.3299999999999999E-2</v>
      </c>
      <c r="H19" s="23">
        <v>8.3299999999999999E-2</v>
      </c>
      <c r="I19" s="23">
        <v>8.3299999999999999E-2</v>
      </c>
      <c r="J19" s="23">
        <v>8.3400000000000002E-2</v>
      </c>
      <c r="K19" s="305">
        <v>8.3400000000000002E-2</v>
      </c>
    </row>
    <row r="20" spans="1:12" x14ac:dyDescent="0.25">
      <c r="A20" s="441"/>
      <c r="B20" s="476"/>
      <c r="C20" s="21" t="str">
        <f>C13</f>
        <v xml:space="preserve"> </v>
      </c>
      <c r="D20" s="22" t="s">
        <v>49</v>
      </c>
      <c r="E20" s="22" t="s">
        <v>60</v>
      </c>
      <c r="F20" s="65">
        <f>F19*C19</f>
        <v>74387.86271999999</v>
      </c>
      <c r="G20" s="65">
        <f>G19*C19</f>
        <v>74298.668639999989</v>
      </c>
      <c r="H20" s="65">
        <f>H19*C19</f>
        <v>74298.668639999989</v>
      </c>
      <c r="I20" s="65">
        <f>I19*C19</f>
        <v>74298.668639999989</v>
      </c>
      <c r="J20" s="65">
        <f>J19*C19</f>
        <v>74387.86271999999</v>
      </c>
      <c r="K20" s="66">
        <f>K19*C19</f>
        <v>74387.86271999999</v>
      </c>
    </row>
    <row r="21" spans="1:12" ht="25.5" customHeight="1" x14ac:dyDescent="0.25">
      <c r="A21" s="49"/>
      <c r="B21" s="24" t="s">
        <v>61</v>
      </c>
      <c r="C21" s="453">
        <f>SUM(C19:C20)</f>
        <v>891940.79999999993</v>
      </c>
      <c r="D21" s="451">
        <f>SUM(D19:D20)</f>
        <v>1</v>
      </c>
      <c r="E21" s="451"/>
      <c r="F21" s="25">
        <f t="shared" ref="F21:K21" si="1">F20</f>
        <v>74387.86271999999</v>
      </c>
      <c r="G21" s="25">
        <f t="shared" si="1"/>
        <v>74298.668639999989</v>
      </c>
      <c r="H21" s="25">
        <f t="shared" si="1"/>
        <v>74298.668639999989</v>
      </c>
      <c r="I21" s="25">
        <f t="shared" si="1"/>
        <v>74298.668639999989</v>
      </c>
      <c r="J21" s="25">
        <f t="shared" si="1"/>
        <v>74387.86271999999</v>
      </c>
      <c r="K21" s="50">
        <f t="shared" si="1"/>
        <v>74387.86271999999</v>
      </c>
      <c r="L21" s="3">
        <f>SUM(F21:K21)</f>
        <v>446059.59407999989</v>
      </c>
    </row>
    <row r="22" spans="1:12" ht="15.75" x14ac:dyDescent="0.25">
      <c r="A22" s="49"/>
      <c r="B22" s="24" t="s">
        <v>62</v>
      </c>
      <c r="C22" s="452"/>
      <c r="D22" s="452"/>
      <c r="E22" s="452"/>
      <c r="F22" s="25">
        <f>F21+K15</f>
        <v>520269.0686399999</v>
      </c>
      <c r="G22" s="25">
        <f>F22+G21</f>
        <v>594567.73727999988</v>
      </c>
      <c r="H22" s="25">
        <f>G22+H21</f>
        <v>668866.40591999982</v>
      </c>
      <c r="I22" s="25">
        <f>H22+I21</f>
        <v>743165.07455999986</v>
      </c>
      <c r="J22" s="25">
        <f>I22+J21</f>
        <v>817552.93727999984</v>
      </c>
      <c r="K22" s="50">
        <f>J22+K21</f>
        <v>891940.79999999981</v>
      </c>
      <c r="L22" s="3">
        <f>SUM(L14:L21)</f>
        <v>891940.79999999981</v>
      </c>
    </row>
    <row r="23" spans="1:12" x14ac:dyDescent="0.25">
      <c r="A23" s="477"/>
      <c r="B23" s="478"/>
      <c r="C23" s="478"/>
      <c r="D23" s="478"/>
      <c r="E23" s="478"/>
      <c r="F23" s="478"/>
      <c r="G23" s="478"/>
      <c r="H23" s="478"/>
      <c r="I23" s="478"/>
      <c r="J23" s="478"/>
      <c r="K23" s="479"/>
      <c r="L23" s="3"/>
    </row>
    <row r="24" spans="1:12" x14ac:dyDescent="0.25">
      <c r="A24" s="456"/>
      <c r="B24" s="457"/>
      <c r="C24" s="457"/>
      <c r="D24" s="457"/>
      <c r="E24" s="457"/>
      <c r="F24" s="457"/>
      <c r="G24" s="457"/>
      <c r="H24" s="457"/>
      <c r="I24" s="457"/>
      <c r="J24" s="457"/>
      <c r="K24" s="458"/>
      <c r="L24" s="3"/>
    </row>
    <row r="25" spans="1:12" x14ac:dyDescent="0.25">
      <c r="A25" s="459" t="str">
        <f>'PLANILHA ORÇAMENTARIA'!A26</f>
        <v>João Monlevade(MG), 01 de dezembro de 2025</v>
      </c>
      <c r="B25" s="460"/>
      <c r="C25" s="460"/>
      <c r="D25" s="460"/>
      <c r="E25" s="460"/>
      <c r="F25" s="460"/>
      <c r="G25" s="460"/>
      <c r="H25" s="460"/>
      <c r="I25" s="460"/>
      <c r="J25" s="460"/>
      <c r="K25" s="461"/>
      <c r="L25" s="3"/>
    </row>
    <row r="26" spans="1:12" x14ac:dyDescent="0.25">
      <c r="A26" s="459"/>
      <c r="B26" s="460"/>
      <c r="C26" s="460"/>
      <c r="D26" s="460"/>
      <c r="E26" s="460"/>
      <c r="F26" s="460"/>
      <c r="G26" s="460"/>
      <c r="H26" s="460"/>
      <c r="I26" s="460"/>
      <c r="J26" s="460"/>
      <c r="K26" s="461"/>
      <c r="L26" s="3"/>
    </row>
    <row r="27" spans="1:12" x14ac:dyDescent="0.25">
      <c r="A27" s="459"/>
      <c r="B27" s="460"/>
      <c r="C27" s="460"/>
      <c r="D27" s="460"/>
      <c r="E27" s="460"/>
      <c r="F27" s="460"/>
      <c r="G27" s="460"/>
      <c r="H27" s="460"/>
      <c r="I27" s="460"/>
      <c r="J27" s="460"/>
      <c r="K27" s="461"/>
      <c r="L27" s="3"/>
    </row>
    <row r="28" spans="1:12" x14ac:dyDescent="0.25">
      <c r="A28" s="459"/>
      <c r="B28" s="460"/>
      <c r="C28" s="460"/>
      <c r="D28" s="460"/>
      <c r="E28" s="460"/>
      <c r="F28" s="460"/>
      <c r="G28" s="460"/>
      <c r="H28" s="460"/>
      <c r="I28" s="460"/>
      <c r="J28" s="460"/>
      <c r="K28" s="461"/>
      <c r="L28" s="3"/>
    </row>
    <row r="29" spans="1:12" x14ac:dyDescent="0.25">
      <c r="A29" s="459"/>
      <c r="B29" s="460"/>
      <c r="C29" s="460"/>
      <c r="D29" s="460"/>
      <c r="E29" s="460"/>
      <c r="F29" s="460"/>
      <c r="G29" s="460"/>
      <c r="H29" s="460"/>
      <c r="I29" s="460"/>
      <c r="J29" s="460"/>
      <c r="K29" s="461"/>
      <c r="L29" s="3"/>
    </row>
    <row r="30" spans="1:12" x14ac:dyDescent="0.25">
      <c r="A30" s="459" t="str">
        <f>'PLANILHA ORÇAMENTARIA'!A31</f>
        <v>_____________________________________________________</v>
      </c>
      <c r="B30" s="490"/>
      <c r="C30" s="490"/>
      <c r="D30" s="490"/>
      <c r="E30" s="490"/>
      <c r="F30" s="490"/>
      <c r="G30" s="460" t="str">
        <f>'PLANILHA ORÇAMENTARIA'!E31</f>
        <v>_____________________________________________________</v>
      </c>
      <c r="H30" s="490"/>
      <c r="I30" s="490"/>
      <c r="J30" s="490"/>
      <c r="K30" s="491"/>
      <c r="L30" s="3"/>
    </row>
    <row r="31" spans="1:12" x14ac:dyDescent="0.25">
      <c r="A31" s="459" t="str">
        <f>'PLANILHA ORÇAMENTARIA'!A32</f>
        <v xml:space="preserve">MARCO ANTONIO PENIDO </v>
      </c>
      <c r="B31" s="490"/>
      <c r="C31" s="490"/>
      <c r="D31" s="490"/>
      <c r="E31" s="490"/>
      <c r="F31" s="490"/>
      <c r="G31" s="460" t="str">
        <f>'PLANILHA ORÇAMENTARIA'!E32</f>
        <v xml:space="preserve"> DILERMANDO  DE ARANDA LIMA</v>
      </c>
      <c r="H31" s="490"/>
      <c r="I31" s="490"/>
      <c r="J31" s="490"/>
      <c r="K31" s="491"/>
      <c r="L31" s="3"/>
    </row>
    <row r="32" spans="1:12" x14ac:dyDescent="0.25">
      <c r="A32" s="459" t="str">
        <f>'PLANILHA ORÇAMENTARIA'!A33</f>
        <v>SECRETARIA MUNICIPAL DE SERVIÇOS URBANOS</v>
      </c>
      <c r="B32" s="490"/>
      <c r="C32" s="490"/>
      <c r="D32" s="490"/>
      <c r="E32" s="490"/>
      <c r="F32" s="490"/>
      <c r="G32" s="460" t="str">
        <f>'PLANILHA ORÇAMENTARIA'!E33</f>
        <v>ENGENHEIRO CIVIL</v>
      </c>
      <c r="H32" s="490"/>
      <c r="I32" s="490"/>
      <c r="J32" s="490"/>
      <c r="K32" s="491"/>
      <c r="L32" s="3"/>
    </row>
    <row r="33" spans="1:12" x14ac:dyDescent="0.25">
      <c r="A33" s="222"/>
      <c r="B33" s="133"/>
      <c r="C33" s="133"/>
      <c r="D33" s="133"/>
      <c r="E33" s="133"/>
      <c r="F33" s="133"/>
      <c r="G33" s="460" t="str">
        <f>'PLANILHA ORÇAMENTARIA'!E34</f>
        <v>CREA-MG 49.378/D</v>
      </c>
      <c r="H33" s="490"/>
      <c r="I33" s="490"/>
      <c r="J33" s="490"/>
      <c r="K33" s="491"/>
      <c r="L33" s="3"/>
    </row>
    <row r="34" spans="1:12" x14ac:dyDescent="0.25">
      <c r="A34" s="459"/>
      <c r="B34" s="460"/>
      <c r="C34" s="460"/>
      <c r="D34" s="460"/>
      <c r="E34" s="460"/>
      <c r="F34" s="460"/>
      <c r="G34" s="460"/>
      <c r="H34" s="460"/>
      <c r="I34" s="460"/>
      <c r="J34" s="460"/>
      <c r="K34" s="461"/>
      <c r="L34" s="3"/>
    </row>
    <row r="35" spans="1:12" x14ac:dyDescent="0.25">
      <c r="A35" s="459"/>
      <c r="B35" s="460"/>
      <c r="C35" s="460"/>
      <c r="D35" s="460"/>
      <c r="E35" s="460"/>
      <c r="F35" s="460"/>
      <c r="G35" s="460"/>
      <c r="H35" s="460"/>
      <c r="I35" s="460"/>
      <c r="J35" s="460"/>
      <c r="K35" s="461"/>
      <c r="L35" s="3"/>
    </row>
    <row r="36" spans="1:12" ht="15.75" thickBot="1" x14ac:dyDescent="0.3">
      <c r="A36" s="487"/>
      <c r="B36" s="488"/>
      <c r="C36" s="488"/>
      <c r="D36" s="488"/>
      <c r="E36" s="488"/>
      <c r="F36" s="488"/>
      <c r="G36" s="488"/>
      <c r="H36" s="488"/>
      <c r="I36" s="488"/>
      <c r="J36" s="488"/>
      <c r="K36" s="489"/>
    </row>
    <row r="37" spans="1:12" ht="15.75" thickTop="1" x14ac:dyDescent="0.25">
      <c r="B37" s="450"/>
      <c r="C37" s="450"/>
      <c r="D37" s="450"/>
      <c r="E37" s="450"/>
      <c r="F37" s="450"/>
      <c r="G37" s="450"/>
      <c r="H37" s="450"/>
      <c r="I37" s="450"/>
    </row>
  </sheetData>
  <mergeCells count="49">
    <mergeCell ref="A34:K34"/>
    <mergeCell ref="A35:K35"/>
    <mergeCell ref="A36:K36"/>
    <mergeCell ref="A28:K28"/>
    <mergeCell ref="A29:K29"/>
    <mergeCell ref="A30:F30"/>
    <mergeCell ref="A31:F31"/>
    <mergeCell ref="A32:F32"/>
    <mergeCell ref="G30:K30"/>
    <mergeCell ref="G31:K31"/>
    <mergeCell ref="G32:K32"/>
    <mergeCell ref="G33:K33"/>
    <mergeCell ref="A24:K24"/>
    <mergeCell ref="A25:K25"/>
    <mergeCell ref="A26:K26"/>
    <mergeCell ref="A27:K27"/>
    <mergeCell ref="A5:K5"/>
    <mergeCell ref="A8:I9"/>
    <mergeCell ref="J8:K9"/>
    <mergeCell ref="F10:K10"/>
    <mergeCell ref="B12:B13"/>
    <mergeCell ref="A23:K23"/>
    <mergeCell ref="A19:A20"/>
    <mergeCell ref="B19:B20"/>
    <mergeCell ref="A6:K6"/>
    <mergeCell ref="A7:K7"/>
    <mergeCell ref="A10:A11"/>
    <mergeCell ref="B10:B11"/>
    <mergeCell ref="A1:K1"/>
    <mergeCell ref="A2:K2"/>
    <mergeCell ref="A3:K3"/>
    <mergeCell ref="D37:I37"/>
    <mergeCell ref="B37:C37"/>
    <mergeCell ref="E10:E11"/>
    <mergeCell ref="E17:E18"/>
    <mergeCell ref="D14:D15"/>
    <mergeCell ref="C14:C15"/>
    <mergeCell ref="E14:E15"/>
    <mergeCell ref="C21:C22"/>
    <mergeCell ref="D21:D22"/>
    <mergeCell ref="E21:E22"/>
    <mergeCell ref="C17:C18"/>
    <mergeCell ref="D17:D18"/>
    <mergeCell ref="F17:K17"/>
    <mergeCell ref="C10:C11"/>
    <mergeCell ref="D10:D11"/>
    <mergeCell ref="A17:A18"/>
    <mergeCell ref="B17:B18"/>
    <mergeCell ref="A12:A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3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1"/>
  <sheetViews>
    <sheetView view="pageBreakPreview" zoomScale="80" zoomScaleNormal="80" zoomScaleSheetLayoutView="80" workbookViewId="0">
      <selection activeCell="A5" sqref="A5:M5"/>
    </sheetView>
  </sheetViews>
  <sheetFormatPr defaultRowHeight="15" x14ac:dyDescent="0.25"/>
  <cols>
    <col min="2" max="2" width="12.7109375" customWidth="1"/>
    <col min="4" max="4" width="13.42578125" customWidth="1"/>
    <col min="5" max="5" width="9.28515625" bestFit="1" customWidth="1"/>
    <col min="6" max="6" width="26.7109375" customWidth="1"/>
    <col min="7" max="7" width="10.7109375" bestFit="1" customWidth="1"/>
    <col min="9" max="9" width="12.5703125" customWidth="1"/>
    <col min="10" max="10" width="23.140625" customWidth="1"/>
    <col min="11" max="11" width="8.42578125" customWidth="1"/>
    <col min="13" max="13" width="18.28515625" customWidth="1"/>
    <col min="15" max="15" width="9.28515625" bestFit="1" customWidth="1"/>
    <col min="16" max="16" width="13.140625" bestFit="1" customWidth="1"/>
    <col min="17" max="17" width="13" bestFit="1" customWidth="1"/>
    <col min="18" max="18" width="28.140625" bestFit="1" customWidth="1"/>
    <col min="19" max="19" width="29.5703125" bestFit="1" customWidth="1"/>
    <col min="20" max="20" width="10.42578125" bestFit="1" customWidth="1"/>
    <col min="21" max="21" width="11.5703125" bestFit="1" customWidth="1"/>
    <col min="22" max="22" width="10.85546875" customWidth="1"/>
  </cols>
  <sheetData>
    <row r="1" spans="1:23" ht="29.25" customHeight="1" thickTop="1" x14ac:dyDescent="0.25">
      <c r="A1" s="442" t="str">
        <f>'PLANILHA ORÇAMENTARIA'!A1</f>
        <v>PREFEITURA MUNICIPAL DE JOÃO MONLEVADE</v>
      </c>
      <c r="B1" s="500"/>
      <c r="C1" s="500"/>
      <c r="D1" s="500"/>
      <c r="E1" s="500"/>
      <c r="F1" s="501"/>
      <c r="G1" s="501"/>
      <c r="H1" s="501"/>
      <c r="I1" s="501"/>
      <c r="J1" s="501"/>
      <c r="K1" s="501"/>
      <c r="L1" s="501"/>
      <c r="M1" s="502"/>
    </row>
    <row r="2" spans="1:23" ht="19.5" customHeight="1" x14ac:dyDescent="0.25">
      <c r="A2" s="446" t="str">
        <f>'PLANILHA ORÇAMENTARIA'!A2</f>
        <v>CEP 35.930-027 - ESTADO DE MINAS GERAIS</v>
      </c>
      <c r="B2" s="447"/>
      <c r="C2" s="447"/>
      <c r="D2" s="447"/>
      <c r="E2" s="447"/>
      <c r="F2" s="448"/>
      <c r="G2" s="448"/>
      <c r="H2" s="448"/>
      <c r="I2" s="448"/>
      <c r="J2" s="448"/>
      <c r="K2" s="448"/>
      <c r="L2" s="448"/>
      <c r="M2" s="449"/>
    </row>
    <row r="3" spans="1:23" ht="19.5" customHeight="1" x14ac:dyDescent="0.25">
      <c r="A3" s="446" t="str">
        <f>'PLANILHA ORÇAMENTARIA'!A3</f>
        <v>SECRETARIA MUNICIPAL DE SERVIÇOS URBANOS</v>
      </c>
      <c r="B3" s="447"/>
      <c r="C3" s="447"/>
      <c r="D3" s="447"/>
      <c r="E3" s="447"/>
      <c r="F3" s="448"/>
      <c r="G3" s="448"/>
      <c r="H3" s="448"/>
      <c r="I3" s="448"/>
      <c r="J3" s="448"/>
      <c r="K3" s="448"/>
      <c r="L3" s="448"/>
      <c r="M3" s="449"/>
    </row>
    <row r="4" spans="1:23" ht="21.75" customHeight="1" x14ac:dyDescent="0.25">
      <c r="A4" s="523"/>
      <c r="B4" s="390"/>
      <c r="C4" s="390"/>
      <c r="D4" s="390"/>
      <c r="E4" s="390"/>
      <c r="F4" s="432"/>
      <c r="G4" s="432"/>
      <c r="H4" s="432"/>
      <c r="I4" s="432"/>
      <c r="J4" s="432"/>
      <c r="K4" s="432"/>
      <c r="L4" s="432"/>
      <c r="M4" s="433"/>
      <c r="N4" s="5"/>
      <c r="O4" s="8"/>
      <c r="P4" s="5"/>
      <c r="Q4" s="5"/>
      <c r="R4" s="5"/>
      <c r="S4" s="5"/>
      <c r="T4" s="5"/>
      <c r="U4" s="5"/>
      <c r="V4" s="5"/>
      <c r="W4" s="5"/>
    </row>
    <row r="5" spans="1:23" ht="24" customHeight="1" x14ac:dyDescent="0.25">
      <c r="A5" s="525" t="s">
        <v>327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7"/>
      <c r="N5" s="5"/>
      <c r="O5" s="8"/>
      <c r="P5" s="5"/>
      <c r="Q5" s="5"/>
      <c r="R5" s="5"/>
      <c r="S5" s="5"/>
      <c r="T5" s="5"/>
      <c r="U5" s="5"/>
      <c r="V5" s="5"/>
      <c r="W5" s="5"/>
    </row>
    <row r="6" spans="1:23" ht="24" customHeight="1" x14ac:dyDescent="0.25">
      <c r="A6" s="524"/>
      <c r="B6" s="391"/>
      <c r="C6" s="391"/>
      <c r="D6" s="391"/>
      <c r="E6" s="391"/>
      <c r="F6" s="394"/>
      <c r="G6" s="394"/>
      <c r="H6" s="394"/>
      <c r="I6" s="394"/>
      <c r="J6" s="394"/>
      <c r="K6" s="394"/>
      <c r="L6" s="394"/>
      <c r="M6" s="421"/>
      <c r="N6" s="5"/>
      <c r="O6" s="8"/>
      <c r="P6" s="5"/>
      <c r="Q6" s="5"/>
      <c r="R6" s="5"/>
      <c r="S6" s="5"/>
      <c r="T6" s="5"/>
      <c r="U6" s="5"/>
      <c r="V6" s="5"/>
      <c r="W6" s="5"/>
    </row>
    <row r="7" spans="1:23" ht="72.75" customHeight="1" x14ac:dyDescent="0.25">
      <c r="A7" s="511" t="s">
        <v>27</v>
      </c>
      <c r="B7" s="512"/>
      <c r="C7" s="512"/>
      <c r="D7" s="512" t="s">
        <v>28</v>
      </c>
      <c r="E7" s="512"/>
      <c r="F7" s="512" t="s">
        <v>29</v>
      </c>
      <c r="G7" s="512"/>
      <c r="H7" s="513" t="s">
        <v>166</v>
      </c>
      <c r="I7" s="514"/>
      <c r="J7" s="514"/>
      <c r="K7" s="514"/>
      <c r="L7" s="515"/>
      <c r="M7" s="58">
        <f>M12</f>
        <v>0.27039999999999997</v>
      </c>
      <c r="N7" s="5"/>
      <c r="O7" s="10"/>
      <c r="P7" s="5"/>
      <c r="Q7" s="5"/>
      <c r="R7" s="5"/>
      <c r="S7" s="5"/>
      <c r="T7" s="5"/>
      <c r="U7" s="5"/>
      <c r="V7" s="5"/>
      <c r="W7" s="5"/>
    </row>
    <row r="8" spans="1:23" ht="29.25" customHeight="1" x14ac:dyDescent="0.25">
      <c r="A8" s="495" t="s">
        <v>30</v>
      </c>
      <c r="B8" s="496"/>
      <c r="C8" s="496"/>
      <c r="D8" s="497" t="s">
        <v>168</v>
      </c>
      <c r="E8" s="497"/>
      <c r="F8" s="14" t="s">
        <v>31</v>
      </c>
      <c r="G8" s="516">
        <v>7.4000000000000003E-3</v>
      </c>
      <c r="H8" s="517" t="s">
        <v>164</v>
      </c>
      <c r="I8" s="518"/>
      <c r="J8" s="518"/>
      <c r="K8" s="518"/>
      <c r="L8" s="518"/>
      <c r="M8" s="519"/>
      <c r="N8" s="5"/>
      <c r="O8" s="8"/>
      <c r="P8" s="5"/>
      <c r="Q8" s="5"/>
      <c r="R8" s="5"/>
      <c r="S8" s="5"/>
      <c r="T8" s="5"/>
      <c r="U8" s="5"/>
      <c r="V8" s="5"/>
      <c r="W8" s="5"/>
    </row>
    <row r="9" spans="1:23" ht="29.25" customHeight="1" x14ac:dyDescent="0.25">
      <c r="A9" s="495" t="s">
        <v>32</v>
      </c>
      <c r="B9" s="496"/>
      <c r="C9" s="496"/>
      <c r="D9" s="497" t="s">
        <v>48</v>
      </c>
      <c r="E9" s="497"/>
      <c r="F9" s="14" t="s">
        <v>19</v>
      </c>
      <c r="G9" s="516"/>
      <c r="H9" s="520"/>
      <c r="I9" s="521"/>
      <c r="J9" s="521"/>
      <c r="K9" s="521"/>
      <c r="L9" s="521"/>
      <c r="M9" s="522"/>
      <c r="N9" s="5"/>
      <c r="O9" s="8"/>
      <c r="P9" s="5"/>
      <c r="Q9" s="5"/>
      <c r="R9" s="5"/>
      <c r="S9" s="5"/>
      <c r="T9" s="5"/>
      <c r="U9" s="5"/>
      <c r="V9" s="5"/>
      <c r="W9" s="5"/>
    </row>
    <row r="10" spans="1:23" ht="29.25" customHeight="1" x14ac:dyDescent="0.25">
      <c r="A10" s="495" t="s">
        <v>33</v>
      </c>
      <c r="B10" s="496"/>
      <c r="C10" s="496"/>
      <c r="D10" s="497" t="s">
        <v>169</v>
      </c>
      <c r="E10" s="497"/>
      <c r="F10" s="14" t="s">
        <v>34</v>
      </c>
      <c r="G10" s="187">
        <v>1.2699999999999999E-2</v>
      </c>
      <c r="H10" s="520"/>
      <c r="I10" s="521"/>
      <c r="J10" s="521"/>
      <c r="K10" s="521"/>
      <c r="L10" s="521"/>
      <c r="M10" s="522"/>
      <c r="N10" s="5"/>
      <c r="O10" s="8"/>
      <c r="P10" s="5"/>
      <c r="Q10" s="5"/>
      <c r="R10" s="5"/>
      <c r="S10" s="5"/>
      <c r="T10" s="5"/>
      <c r="U10" s="5"/>
      <c r="V10" s="5"/>
      <c r="W10" s="5"/>
    </row>
    <row r="11" spans="1:23" ht="29.25" customHeight="1" x14ac:dyDescent="0.25">
      <c r="A11" s="495" t="s">
        <v>35</v>
      </c>
      <c r="B11" s="496"/>
      <c r="C11" s="496"/>
      <c r="D11" s="497" t="s">
        <v>170</v>
      </c>
      <c r="E11" s="497"/>
      <c r="F11" s="14" t="s">
        <v>18</v>
      </c>
      <c r="G11" s="187">
        <v>1.17E-2</v>
      </c>
      <c r="H11" s="11"/>
      <c r="I11" s="5"/>
      <c r="J11" s="7"/>
      <c r="K11" s="5"/>
      <c r="L11" s="5"/>
      <c r="M11" s="57"/>
      <c r="N11" s="5"/>
      <c r="O11" s="8"/>
      <c r="P11" s="5"/>
      <c r="Q11" s="5"/>
      <c r="R11" s="5"/>
      <c r="S11" s="5"/>
      <c r="T11" s="5"/>
      <c r="U11" s="5"/>
      <c r="V11" s="5"/>
      <c r="W11" s="5"/>
    </row>
    <row r="12" spans="1:23" ht="29.25" customHeight="1" x14ac:dyDescent="0.25">
      <c r="A12" s="495" t="s">
        <v>36</v>
      </c>
      <c r="B12" s="496"/>
      <c r="C12" s="496"/>
      <c r="D12" s="497" t="s">
        <v>167</v>
      </c>
      <c r="E12" s="497"/>
      <c r="F12" s="14" t="s">
        <v>17</v>
      </c>
      <c r="G12" s="187">
        <v>4.6699999999999998E-2</v>
      </c>
      <c r="H12" s="498" t="s">
        <v>165</v>
      </c>
      <c r="I12" s="499"/>
      <c r="J12" s="499"/>
      <c r="K12" s="499"/>
      <c r="L12" s="12" t="s">
        <v>37</v>
      </c>
      <c r="M12" s="59">
        <f>ROUND((ABS(((1+G12+G10+G8)*(1+G11)*(1+G13))/(1-G14))-1),4)</f>
        <v>0.27039999999999997</v>
      </c>
      <c r="N12" s="5"/>
      <c r="O12" s="8"/>
      <c r="P12" s="5"/>
      <c r="Q12" s="5"/>
      <c r="R12" s="5"/>
      <c r="S12" s="5"/>
      <c r="T12" s="5"/>
      <c r="U12" s="5"/>
      <c r="V12" s="5"/>
      <c r="W12" s="5"/>
    </row>
    <row r="13" spans="1:23" ht="29.25" customHeight="1" x14ac:dyDescent="0.25">
      <c r="A13" s="495" t="s">
        <v>38</v>
      </c>
      <c r="B13" s="496"/>
      <c r="C13" s="496"/>
      <c r="D13" s="497" t="s">
        <v>220</v>
      </c>
      <c r="E13" s="497"/>
      <c r="F13" s="14" t="s">
        <v>16</v>
      </c>
      <c r="G13" s="187">
        <v>7.5300000000000006E-2</v>
      </c>
      <c r="H13" s="13"/>
      <c r="I13" s="8"/>
      <c r="J13" s="510" t="s">
        <v>39</v>
      </c>
      <c r="K13" s="510"/>
      <c r="L13" s="8"/>
      <c r="M13" s="60"/>
      <c r="N13" s="5"/>
      <c r="O13" s="8"/>
      <c r="P13" s="5"/>
      <c r="Q13" s="5"/>
      <c r="R13" s="5"/>
      <c r="S13" s="5"/>
      <c r="T13" s="5"/>
      <c r="U13" s="5"/>
      <c r="V13" s="5"/>
      <c r="W13" s="5"/>
    </row>
    <row r="14" spans="1:23" ht="29.25" customHeight="1" x14ac:dyDescent="0.25">
      <c r="A14" s="61" t="s">
        <v>40</v>
      </c>
      <c r="B14" s="26"/>
      <c r="C14" s="26"/>
      <c r="D14" s="14" t="s">
        <v>54</v>
      </c>
      <c r="E14" s="15">
        <f>M18</f>
        <v>0.05</v>
      </c>
      <c r="F14" s="503" t="s">
        <v>41</v>
      </c>
      <c r="G14" s="506">
        <f>SUM(E14:E17)</f>
        <v>8.6499999999999994E-2</v>
      </c>
      <c r="H14" s="507" t="s">
        <v>163</v>
      </c>
      <c r="I14" s="508"/>
      <c r="J14" s="508"/>
      <c r="K14" s="508"/>
      <c r="L14" s="508"/>
      <c r="M14" s="509"/>
      <c r="N14" s="5"/>
      <c r="O14" s="8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92" t="s">
        <v>42</v>
      </c>
      <c r="B15" s="493"/>
      <c r="C15" s="493"/>
      <c r="D15" s="14" t="s">
        <v>43</v>
      </c>
      <c r="E15" s="16">
        <v>6.4999999999999997E-3</v>
      </c>
      <c r="F15" s="504"/>
      <c r="G15" s="506"/>
      <c r="H15" s="507"/>
      <c r="I15" s="508"/>
      <c r="J15" s="508"/>
      <c r="K15" s="508"/>
      <c r="L15" s="508"/>
      <c r="M15" s="509"/>
      <c r="N15" s="5"/>
      <c r="O15" s="8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492"/>
      <c r="B16" s="493"/>
      <c r="C16" s="493"/>
      <c r="D16" s="14" t="s">
        <v>44</v>
      </c>
      <c r="E16" s="16">
        <v>0.03</v>
      </c>
      <c r="F16" s="504"/>
      <c r="G16" s="506"/>
      <c r="H16" s="507"/>
      <c r="I16" s="508"/>
      <c r="J16" s="508"/>
      <c r="K16" s="508"/>
      <c r="L16" s="508"/>
      <c r="M16" s="509"/>
      <c r="N16" s="5"/>
      <c r="O16" s="8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492"/>
      <c r="B17" s="493"/>
      <c r="C17" s="493"/>
      <c r="D17" s="14" t="s">
        <v>45</v>
      </c>
      <c r="E17" s="16">
        <v>0</v>
      </c>
      <c r="F17" s="505"/>
      <c r="G17" s="506"/>
      <c r="H17" s="17"/>
      <c r="I17" s="18"/>
      <c r="J17" s="19"/>
      <c r="K17" s="18"/>
      <c r="L17" s="18"/>
      <c r="M17" s="62"/>
      <c r="N17" s="5"/>
      <c r="O17" s="8"/>
      <c r="P17" s="5"/>
      <c r="Q17" s="5"/>
      <c r="R17" s="5"/>
      <c r="S17" s="5"/>
      <c r="T17" s="5"/>
      <c r="U17" s="5"/>
      <c r="V17" s="5"/>
      <c r="W17" s="5"/>
    </row>
    <row r="18" spans="1:23" ht="42" customHeight="1" x14ac:dyDescent="0.25">
      <c r="A18" s="492" t="s">
        <v>46</v>
      </c>
      <c r="B18" s="493"/>
      <c r="C18" s="493"/>
      <c r="D18" s="493"/>
      <c r="E18" s="493"/>
      <c r="F18" s="16">
        <v>1</v>
      </c>
      <c r="G18" s="494" t="s">
        <v>47</v>
      </c>
      <c r="H18" s="494"/>
      <c r="I18" s="494"/>
      <c r="J18" s="494"/>
      <c r="K18" s="494"/>
      <c r="L18" s="494"/>
      <c r="M18" s="63">
        <v>0.05</v>
      </c>
      <c r="N18" s="5"/>
      <c r="O18" s="8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85"/>
      <c r="B19" s="86"/>
      <c r="C19" s="86"/>
      <c r="D19" s="86"/>
      <c r="E19" s="86"/>
      <c r="F19" s="55"/>
      <c r="G19" s="56"/>
      <c r="H19" s="56"/>
      <c r="I19" s="56"/>
      <c r="J19" s="56"/>
      <c r="K19" s="56"/>
      <c r="L19" s="56"/>
      <c r="M19" s="64"/>
      <c r="N19" s="5"/>
      <c r="O19" s="8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528" t="str">
        <f>'PLANILHA ORÇAMENTARIA'!A26</f>
        <v>João Monlevade(MG), 01 de dezembro de 2025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1"/>
      <c r="N20" s="5"/>
      <c r="O20" s="8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528" t="s">
        <v>49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1"/>
      <c r="N21" s="5"/>
      <c r="O21" s="8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528" t="s">
        <v>49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1"/>
      <c r="N22" s="5"/>
      <c r="O22" s="8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528" t="s">
        <v>49</v>
      </c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1"/>
      <c r="N23" s="5"/>
      <c r="O23" s="8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528" t="s">
        <v>49</v>
      </c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1"/>
      <c r="N24" s="5"/>
      <c r="O24" s="8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528" t="s">
        <v>49</v>
      </c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1"/>
      <c r="N25" s="5"/>
      <c r="O25" s="8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528" t="s">
        <v>49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1"/>
      <c r="N26" s="5"/>
      <c r="O26" s="8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528" t="str">
        <f>'PLANILHA ORÇAMENTARIA'!A31</f>
        <v>_____________________________________________________</v>
      </c>
      <c r="B27" s="460"/>
      <c r="C27" s="460"/>
      <c r="D27" s="460"/>
      <c r="E27" s="460"/>
      <c r="F27" s="460"/>
      <c r="G27" s="460"/>
      <c r="H27" s="460" t="str">
        <f>'PLANILHA ORÇAMENTARIA'!E31</f>
        <v>_____________________________________________________</v>
      </c>
      <c r="I27" s="460"/>
      <c r="J27" s="460"/>
      <c r="K27" s="460"/>
      <c r="L27" s="460"/>
      <c r="M27" s="461"/>
      <c r="N27" s="5"/>
      <c r="O27" s="8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528" t="str">
        <f>'PLANILHA ORÇAMENTARIA'!A32</f>
        <v xml:space="preserve">MARCO ANTONIO PENIDO </v>
      </c>
      <c r="B28" s="460"/>
      <c r="C28" s="460"/>
      <c r="D28" s="460"/>
      <c r="E28" s="460"/>
      <c r="F28" s="460"/>
      <c r="G28" s="460"/>
      <c r="H28" s="460" t="str">
        <f>'PLANILHA ORÇAMENTARIA'!E32</f>
        <v xml:space="preserve"> DILERMANDO  DE ARANDA LIMA</v>
      </c>
      <c r="I28" s="460"/>
      <c r="J28" s="460"/>
      <c r="K28" s="460"/>
      <c r="L28" s="460"/>
      <c r="M28" s="461"/>
      <c r="N28" s="5"/>
      <c r="O28" s="8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528" t="str">
        <f>'PLANILHA ORÇAMENTARIA'!A33</f>
        <v>SECRETARIA MUNICIPAL DE SERVIÇOS URBANOS</v>
      </c>
      <c r="B29" s="460"/>
      <c r="C29" s="460"/>
      <c r="D29" s="460"/>
      <c r="E29" s="460"/>
      <c r="F29" s="460"/>
      <c r="G29" s="460"/>
      <c r="H29" s="460" t="str">
        <f>'PLANILHA ORÇAMENTARIA'!E33</f>
        <v>ENGENHEIRO CIVIL</v>
      </c>
      <c r="I29" s="460"/>
      <c r="J29" s="460"/>
      <c r="K29" s="460"/>
      <c r="L29" s="460"/>
      <c r="M29" s="461"/>
      <c r="N29" s="5"/>
      <c r="O29" s="8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329" t="s">
        <v>49</v>
      </c>
      <c r="B30" s="133"/>
      <c r="C30" s="133"/>
      <c r="D30" s="133"/>
      <c r="E30" s="133"/>
      <c r="F30" s="133"/>
      <c r="G30" s="133"/>
      <c r="H30" s="460" t="str">
        <f>'PLANILHA ORÇAMENTARIA'!E34</f>
        <v>CREA-MG 49.378/D</v>
      </c>
      <c r="I30" s="460"/>
      <c r="J30" s="460"/>
      <c r="K30" s="460"/>
      <c r="L30" s="460"/>
      <c r="M30" s="461"/>
      <c r="N30" s="5"/>
      <c r="O30" s="8"/>
      <c r="P30" s="5"/>
      <c r="Q30" s="5"/>
      <c r="R30" s="5"/>
      <c r="S30" s="5"/>
      <c r="T30" s="5"/>
      <c r="U30" s="5"/>
      <c r="V30" s="5"/>
      <c r="W30" s="5"/>
    </row>
    <row r="31" spans="1:23" ht="15.75" thickBot="1" x14ac:dyDescent="0.3">
      <c r="A31" s="87"/>
      <c r="B31" s="88"/>
      <c r="C31" s="88"/>
      <c r="D31" s="88"/>
      <c r="E31" s="88"/>
      <c r="F31" s="88"/>
      <c r="G31" s="88"/>
      <c r="H31" s="89"/>
      <c r="I31" s="88"/>
      <c r="J31" s="90"/>
      <c r="K31" s="88"/>
      <c r="L31" s="88"/>
      <c r="M31" s="91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thickTop="1" x14ac:dyDescent="0.25">
      <c r="A32" s="5"/>
      <c r="B32" s="5"/>
      <c r="C32" s="5"/>
      <c r="D32" s="5"/>
      <c r="E32" s="5"/>
      <c r="F32" s="5"/>
      <c r="G32" s="5"/>
      <c r="H32" s="6"/>
      <c r="I32" s="5"/>
      <c r="J32" s="7"/>
      <c r="K32" s="5"/>
      <c r="L32" s="5"/>
      <c r="M32" s="5"/>
      <c r="N32" s="5"/>
      <c r="O32" s="8"/>
      <c r="P32" s="9"/>
      <c r="Q32" s="9"/>
      <c r="R32" s="9"/>
      <c r="S32" s="9"/>
      <c r="T32" s="9"/>
      <c r="U32" s="5"/>
      <c r="V32" s="5"/>
      <c r="W32" s="5"/>
    </row>
    <row r="33" spans="1:23" x14ac:dyDescent="0.25">
      <c r="A33" s="5"/>
      <c r="B33" s="5"/>
      <c r="C33" s="5"/>
      <c r="D33" s="5"/>
      <c r="E33" s="5"/>
      <c r="F33" s="5"/>
      <c r="G33" s="5"/>
      <c r="H33" s="6"/>
      <c r="I33" s="5"/>
      <c r="J33" s="7"/>
      <c r="K33" s="5"/>
      <c r="L33" s="5"/>
      <c r="M33" s="5"/>
      <c r="N33" s="5"/>
      <c r="O33" s="8"/>
      <c r="P33" s="9"/>
      <c r="Q33" s="9"/>
      <c r="R33" s="9"/>
      <c r="S33" s="9"/>
      <c r="T33" s="9"/>
      <c r="U33" s="5"/>
      <c r="V33" s="5"/>
      <c r="W33" s="5"/>
    </row>
    <row r="34" spans="1:23" x14ac:dyDescent="0.25">
      <c r="A34" s="5"/>
      <c r="B34" s="5"/>
      <c r="C34" s="5"/>
      <c r="D34" s="5"/>
      <c r="E34" s="5"/>
      <c r="F34" s="5"/>
      <c r="G34" s="5"/>
      <c r="H34" s="6"/>
      <c r="I34" s="5"/>
      <c r="J34" s="7"/>
      <c r="K34" s="5"/>
      <c r="L34" s="5"/>
      <c r="M34" s="5"/>
      <c r="N34" s="5"/>
      <c r="O34" s="8"/>
      <c r="P34" s="9"/>
      <c r="Q34" s="9"/>
      <c r="R34" s="9"/>
      <c r="S34" s="9"/>
      <c r="T34" s="9"/>
      <c r="U34" s="5"/>
      <c r="V34" s="5"/>
      <c r="W34" s="5"/>
    </row>
    <row r="35" spans="1:23" x14ac:dyDescent="0.25">
      <c r="A35" s="5"/>
      <c r="B35" s="5"/>
      <c r="C35" s="5"/>
      <c r="D35" s="5"/>
      <c r="E35" s="5"/>
      <c r="F35" s="5"/>
      <c r="G35" s="5"/>
      <c r="H35" s="6"/>
      <c r="I35" s="5"/>
      <c r="J35" s="7"/>
      <c r="K35" s="5"/>
      <c r="L35" s="5"/>
      <c r="M35" s="5"/>
      <c r="N35" s="5"/>
      <c r="O35" s="8"/>
      <c r="P35" s="9"/>
      <c r="Q35" s="9"/>
      <c r="R35" s="9"/>
      <c r="S35" s="9"/>
      <c r="T35" s="9"/>
      <c r="U35" s="5"/>
      <c r="V35" s="5"/>
      <c r="W35" s="5"/>
    </row>
    <row r="36" spans="1:23" x14ac:dyDescent="0.25">
      <c r="A36" s="5"/>
      <c r="B36" s="5"/>
      <c r="C36" s="5"/>
      <c r="D36" s="5"/>
      <c r="E36" s="5"/>
      <c r="F36" s="5"/>
      <c r="G36" s="5"/>
      <c r="H36" s="6"/>
      <c r="I36" s="5"/>
      <c r="J36" s="7"/>
      <c r="K36" s="5"/>
      <c r="L36" s="5"/>
      <c r="M36" s="5"/>
      <c r="N36" s="5"/>
      <c r="O36" s="8"/>
      <c r="P36" s="9"/>
      <c r="Q36" s="9"/>
      <c r="R36" s="9"/>
      <c r="S36" s="9"/>
      <c r="T36" s="9"/>
      <c r="U36" s="5"/>
      <c r="V36" s="5"/>
      <c r="W36" s="5"/>
    </row>
    <row r="37" spans="1:23" x14ac:dyDescent="0.25">
      <c r="A37" s="5"/>
      <c r="B37" s="5"/>
      <c r="C37" s="5"/>
      <c r="D37" s="5"/>
      <c r="E37" s="5"/>
      <c r="F37" s="5"/>
      <c r="G37" s="5"/>
      <c r="H37" s="6"/>
      <c r="I37" s="5"/>
      <c r="J37" s="7"/>
      <c r="K37" s="5"/>
      <c r="L37" s="5"/>
      <c r="M37" s="5"/>
      <c r="N37" s="5"/>
      <c r="O37" s="8"/>
      <c r="P37" s="9"/>
      <c r="Q37" s="9"/>
      <c r="R37" s="9"/>
      <c r="S37" s="9"/>
      <c r="T37" s="9"/>
      <c r="U37" s="5"/>
      <c r="V37" s="5"/>
      <c r="W37" s="5"/>
    </row>
    <row r="38" spans="1:23" x14ac:dyDescent="0.25">
      <c r="A38" s="5"/>
      <c r="B38" s="5"/>
      <c r="C38" s="5"/>
      <c r="D38" s="5"/>
      <c r="E38" s="5"/>
      <c r="F38" s="5"/>
      <c r="G38" s="5"/>
      <c r="H38" s="6"/>
      <c r="I38" s="5"/>
      <c r="J38" s="7"/>
      <c r="K38" s="5"/>
      <c r="L38" s="5"/>
      <c r="M38" s="5"/>
      <c r="N38" s="5"/>
      <c r="O38" s="8"/>
      <c r="P38" s="9"/>
      <c r="Q38" s="9"/>
      <c r="R38" s="9"/>
      <c r="S38" s="9"/>
      <c r="T38" s="9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6"/>
      <c r="I39" s="5"/>
      <c r="J39" s="7"/>
      <c r="K39" s="5"/>
      <c r="L39" s="5"/>
      <c r="M39" s="5"/>
      <c r="N39" s="5"/>
      <c r="O39" s="8"/>
      <c r="P39" s="9"/>
      <c r="Q39" s="9"/>
      <c r="R39" s="9"/>
      <c r="S39" s="9"/>
      <c r="T39" s="9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6"/>
      <c r="I40" s="5"/>
      <c r="J40" s="7"/>
      <c r="K40" s="5"/>
      <c r="L40" s="5"/>
      <c r="M40" s="5"/>
      <c r="N40" s="5"/>
      <c r="O40" s="8"/>
      <c r="P40" s="9"/>
      <c r="Q40" s="9"/>
      <c r="R40" s="9"/>
      <c r="S40" s="9"/>
      <c r="T40" s="9"/>
      <c r="U40" s="5"/>
      <c r="V40" s="5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6"/>
      <c r="I41" s="5"/>
      <c r="J41" s="7"/>
      <c r="K41" s="5"/>
      <c r="L41" s="5"/>
      <c r="M41" s="5"/>
      <c r="N41" s="5"/>
      <c r="O41" s="8"/>
      <c r="P41" s="9"/>
      <c r="Q41" s="9"/>
      <c r="R41" s="9"/>
      <c r="S41" s="9"/>
      <c r="T41" s="9"/>
      <c r="U41" s="5"/>
      <c r="V41" s="5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5">
      <c r="A49" s="5"/>
      <c r="B49" s="5"/>
      <c r="C49" s="5"/>
      <c r="D49" s="5"/>
      <c r="E49" s="5"/>
      <c r="F49" s="5"/>
      <c r="G49" s="5"/>
      <c r="H49" s="6"/>
      <c r="I49" s="5"/>
      <c r="J49" s="7"/>
      <c r="K49" s="5"/>
      <c r="L49" s="5"/>
      <c r="M49" s="5"/>
      <c r="N49" s="5"/>
      <c r="O49" s="8"/>
      <c r="P49" s="9"/>
      <c r="Q49" s="9"/>
      <c r="R49" s="9"/>
      <c r="S49" s="9"/>
      <c r="T49" s="9"/>
      <c r="U49" s="5"/>
      <c r="V49" s="5"/>
      <c r="W49" s="5"/>
    </row>
    <row r="50" spans="1:23" x14ac:dyDescent="0.25">
      <c r="A50" s="5"/>
      <c r="B50" s="5"/>
      <c r="C50" s="5"/>
      <c r="D50" s="5"/>
      <c r="E50" s="5"/>
      <c r="F50" s="5"/>
      <c r="G50" s="5"/>
      <c r="H50" s="6"/>
      <c r="I50" s="5"/>
      <c r="J50" s="7"/>
      <c r="K50" s="5"/>
      <c r="L50" s="5"/>
      <c r="M50" s="5"/>
      <c r="N50" s="5"/>
      <c r="O50" s="8"/>
      <c r="P50" s="9"/>
      <c r="Q50" s="9"/>
      <c r="R50" s="9"/>
      <c r="S50" s="9"/>
      <c r="T50" s="9"/>
      <c r="U50" s="5"/>
      <c r="V50" s="5"/>
      <c r="W50" s="5"/>
    </row>
    <row r="51" spans="1:23" x14ac:dyDescent="0.25">
      <c r="A51" s="5"/>
      <c r="B51" s="5"/>
      <c r="C51" s="5"/>
      <c r="D51" s="5"/>
      <c r="E51" s="5"/>
      <c r="F51" s="5"/>
      <c r="G51" s="5"/>
      <c r="H51" s="6"/>
      <c r="I51" s="5"/>
      <c r="J51" s="7"/>
      <c r="K51" s="5"/>
      <c r="L51" s="5"/>
      <c r="M51" s="5"/>
      <c r="N51" s="5"/>
      <c r="O51" s="8"/>
      <c r="P51" s="9"/>
      <c r="Q51" s="9"/>
      <c r="R51" s="9"/>
      <c r="S51" s="9"/>
      <c r="T51" s="9"/>
      <c r="U51" s="5"/>
      <c r="V51" s="5"/>
      <c r="W51" s="5"/>
    </row>
  </sheetData>
  <mergeCells count="46">
    <mergeCell ref="H29:M29"/>
    <mergeCell ref="H30:M30"/>
    <mergeCell ref="A20:M20"/>
    <mergeCell ref="A21:M21"/>
    <mergeCell ref="A22:M22"/>
    <mergeCell ref="A23:M23"/>
    <mergeCell ref="A24:M24"/>
    <mergeCell ref="A25:M25"/>
    <mergeCell ref="A26:M26"/>
    <mergeCell ref="A27:G27"/>
    <mergeCell ref="A28:G28"/>
    <mergeCell ref="A29:G29"/>
    <mergeCell ref="H27:M27"/>
    <mergeCell ref="H28:M28"/>
    <mergeCell ref="A4:M4"/>
    <mergeCell ref="A6:M6"/>
    <mergeCell ref="A2:M2"/>
    <mergeCell ref="A3:M3"/>
    <mergeCell ref="A5:M5"/>
    <mergeCell ref="A8:C8"/>
    <mergeCell ref="D8:E8"/>
    <mergeCell ref="G8:G9"/>
    <mergeCell ref="H8:M10"/>
    <mergeCell ref="A9:C9"/>
    <mergeCell ref="D9:E9"/>
    <mergeCell ref="A1:M1"/>
    <mergeCell ref="F14:F17"/>
    <mergeCell ref="G14:G17"/>
    <mergeCell ref="H14:M16"/>
    <mergeCell ref="A15:C17"/>
    <mergeCell ref="A13:C13"/>
    <mergeCell ref="D13:E13"/>
    <mergeCell ref="J13:K13"/>
    <mergeCell ref="A10:C10"/>
    <mergeCell ref="D10:E10"/>
    <mergeCell ref="A11:C11"/>
    <mergeCell ref="D11:E11"/>
    <mergeCell ref="A7:C7"/>
    <mergeCell ref="D7:E7"/>
    <mergeCell ref="F7:G7"/>
    <mergeCell ref="H7:L7"/>
    <mergeCell ref="A18:E18"/>
    <mergeCell ref="G18:L18"/>
    <mergeCell ref="A12:C12"/>
    <mergeCell ref="D12:E12"/>
    <mergeCell ref="H12:K12"/>
  </mergeCells>
  <printOptions horizontalCentered="1" verticalCentered="1"/>
  <pageMargins left="0.51181102362204722" right="0.51181102362204722" top="0.39370078740157483" bottom="0.39370078740157483" header="0.19685039370078741" footer="0.19685039370078741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view="pageBreakPreview" zoomScale="78" zoomScaleSheetLayoutView="78" workbookViewId="0">
      <selection activeCell="K10" sqref="K10"/>
    </sheetView>
  </sheetViews>
  <sheetFormatPr defaultRowHeight="15" x14ac:dyDescent="0.25"/>
  <cols>
    <col min="1" max="1" width="19.85546875" customWidth="1"/>
    <col min="2" max="2" width="68" customWidth="1"/>
    <col min="3" max="3" width="23.140625" customWidth="1"/>
    <col min="4" max="4" width="26.140625" style="1" customWidth="1"/>
  </cols>
  <sheetData>
    <row r="1" spans="1:4" ht="25.5" customHeight="1" thickTop="1" x14ac:dyDescent="0.25">
      <c r="A1" s="442" t="str">
        <f>'PLANILHA ORÇAMENTARIA'!A1</f>
        <v>PREFEITURA MUNICIPAL DE JOÃO MONLEVADE</v>
      </c>
      <c r="B1" s="501"/>
      <c r="C1" s="501"/>
      <c r="D1" s="502"/>
    </row>
    <row r="2" spans="1:4" ht="15.75" x14ac:dyDescent="0.25">
      <c r="A2" s="446" t="str">
        <f>'PLANILHA ORÇAMENTARIA'!A2</f>
        <v>CEP 35.930-027 - ESTADO DE MINAS GERAIS</v>
      </c>
      <c r="B2" s="448"/>
      <c r="C2" s="448"/>
      <c r="D2" s="449"/>
    </row>
    <row r="3" spans="1:4" ht="15.75" x14ac:dyDescent="0.25">
      <c r="A3" s="446" t="str">
        <f>'PLANILHA ORÇAMENTARIA'!A3</f>
        <v>SECRETARIA MUNICIPAL DE SERVIÇOS URBANOS</v>
      </c>
      <c r="B3" s="448"/>
      <c r="C3" s="448"/>
      <c r="D3" s="449"/>
    </row>
    <row r="4" spans="1:4" ht="15.75" thickBot="1" x14ac:dyDescent="0.3">
      <c r="A4" s="388"/>
      <c r="B4" s="457"/>
      <c r="C4" s="457"/>
      <c r="D4" s="458"/>
    </row>
    <row r="5" spans="1:4" ht="21.75" customHeight="1" thickBot="1" x14ac:dyDescent="0.3">
      <c r="A5" s="540" t="s">
        <v>328</v>
      </c>
      <c r="B5" s="541"/>
      <c r="C5" s="541"/>
      <c r="D5" s="542"/>
    </row>
    <row r="6" spans="1:4" ht="27.75" customHeight="1" thickBot="1" x14ac:dyDescent="0.3">
      <c r="A6" s="537" t="str">
        <f>'PLANILHA ORÇAMENTARIA'!A6</f>
        <v xml:space="preserve">EDITAL DE CONCORRENCIA ELETRONICA Nº </v>
      </c>
      <c r="B6" s="538"/>
      <c r="C6" s="539"/>
      <c r="D6" s="188">
        <f>'PLANILHA ORÇAMENTARIA'!I6</f>
        <v>45992</v>
      </c>
    </row>
    <row r="7" spans="1:4" ht="16.5" thickBot="1" x14ac:dyDescent="0.3">
      <c r="A7" s="531" t="s">
        <v>173</v>
      </c>
      <c r="B7" s="532"/>
      <c r="C7" s="532"/>
      <c r="D7" s="533"/>
    </row>
    <row r="8" spans="1:4" ht="34.5" customHeight="1" thickTop="1" thickBot="1" x14ac:dyDescent="0.3">
      <c r="A8" s="534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35"/>
      <c r="C8" s="535"/>
      <c r="D8" s="536"/>
    </row>
    <row r="9" spans="1:4" ht="31.5" thickTop="1" thickBot="1" x14ac:dyDescent="0.3">
      <c r="A9" s="151" t="s">
        <v>5</v>
      </c>
      <c r="B9" s="151" t="s">
        <v>1</v>
      </c>
      <c r="C9" s="141" t="s">
        <v>123</v>
      </c>
      <c r="D9" s="140" t="s">
        <v>215</v>
      </c>
    </row>
    <row r="10" spans="1:4" ht="18.75" thickTop="1" x14ac:dyDescent="0.35">
      <c r="A10" s="82"/>
      <c r="B10" s="135" t="s">
        <v>102</v>
      </c>
      <c r="C10" s="142"/>
      <c r="D10" s="83"/>
    </row>
    <row r="11" spans="1:4" ht="18" x14ac:dyDescent="0.35">
      <c r="A11" s="80" t="s">
        <v>121</v>
      </c>
      <c r="B11" s="136" t="s">
        <v>103</v>
      </c>
      <c r="C11" s="143">
        <v>0.2</v>
      </c>
      <c r="D11" s="95">
        <v>0.2</v>
      </c>
    </row>
    <row r="12" spans="1:4" ht="18" x14ac:dyDescent="0.35">
      <c r="A12" s="80" t="s">
        <v>122</v>
      </c>
      <c r="B12" s="136" t="s">
        <v>104</v>
      </c>
      <c r="C12" s="143">
        <v>1.4999999999999999E-2</v>
      </c>
      <c r="D12" s="95">
        <v>1.4999999999999999E-2</v>
      </c>
    </row>
    <row r="13" spans="1:4" ht="18" x14ac:dyDescent="0.35">
      <c r="A13" s="80" t="s">
        <v>124</v>
      </c>
      <c r="B13" s="136" t="s">
        <v>105</v>
      </c>
      <c r="C13" s="143">
        <v>0.01</v>
      </c>
      <c r="D13" s="95">
        <v>0.01</v>
      </c>
    </row>
    <row r="14" spans="1:4" ht="18" x14ac:dyDescent="0.35">
      <c r="A14" s="80" t="s">
        <v>125</v>
      </c>
      <c r="B14" s="136" t="s">
        <v>106</v>
      </c>
      <c r="C14" s="143">
        <v>2E-3</v>
      </c>
      <c r="D14" s="95">
        <v>2E-3</v>
      </c>
    </row>
    <row r="15" spans="1:4" ht="18" x14ac:dyDescent="0.35">
      <c r="A15" s="80" t="s">
        <v>126</v>
      </c>
      <c r="B15" s="136" t="s">
        <v>127</v>
      </c>
      <c r="C15" s="143">
        <v>6.0000000000000001E-3</v>
      </c>
      <c r="D15" s="95">
        <v>6.0000000000000001E-3</v>
      </c>
    </row>
    <row r="16" spans="1:4" ht="18" x14ac:dyDescent="0.35">
      <c r="A16" s="80" t="s">
        <v>128</v>
      </c>
      <c r="B16" s="136" t="s">
        <v>107</v>
      </c>
      <c r="C16" s="143">
        <v>2.5000000000000001E-2</v>
      </c>
      <c r="D16" s="95">
        <v>2.5000000000000001E-2</v>
      </c>
    </row>
    <row r="17" spans="1:4" ht="18" x14ac:dyDescent="0.35">
      <c r="A17" s="80" t="s">
        <v>129</v>
      </c>
      <c r="B17" s="136" t="s">
        <v>108</v>
      </c>
      <c r="C17" s="143">
        <v>0.03</v>
      </c>
      <c r="D17" s="95">
        <v>0.03</v>
      </c>
    </row>
    <row r="18" spans="1:4" ht="18" x14ac:dyDescent="0.35">
      <c r="A18" s="80" t="s">
        <v>130</v>
      </c>
      <c r="B18" s="136" t="s">
        <v>109</v>
      </c>
      <c r="C18" s="143">
        <v>0.08</v>
      </c>
      <c r="D18" s="95">
        <v>0.08</v>
      </c>
    </row>
    <row r="19" spans="1:4" ht="18.75" thickBot="1" x14ac:dyDescent="0.4">
      <c r="A19" s="92" t="s">
        <v>131</v>
      </c>
      <c r="B19" s="137" t="s">
        <v>132</v>
      </c>
      <c r="C19" s="144">
        <v>0</v>
      </c>
      <c r="D19" s="96">
        <v>0</v>
      </c>
    </row>
    <row r="20" spans="1:4" ht="19.5" thickTop="1" thickBot="1" x14ac:dyDescent="0.4">
      <c r="A20" s="529" t="s">
        <v>110</v>
      </c>
      <c r="B20" s="530"/>
      <c r="C20" s="145">
        <f>SUM(C10:C19)</f>
        <v>0.36800000000000005</v>
      </c>
      <c r="D20" s="97">
        <f>SUM(D10:D19)</f>
        <v>0.36800000000000005</v>
      </c>
    </row>
    <row r="21" spans="1:4" ht="18.75" thickTop="1" x14ac:dyDescent="0.35">
      <c r="A21" s="81"/>
      <c r="B21" s="192"/>
      <c r="C21" s="146"/>
      <c r="D21" s="94"/>
    </row>
    <row r="22" spans="1:4" ht="18" x14ac:dyDescent="0.35">
      <c r="A22" s="79"/>
      <c r="B22" s="138" t="s">
        <v>111</v>
      </c>
      <c r="C22" s="147"/>
      <c r="D22" s="93"/>
    </row>
    <row r="23" spans="1:4" ht="18" x14ac:dyDescent="0.35">
      <c r="A23" s="80" t="s">
        <v>133</v>
      </c>
      <c r="B23" s="136" t="s">
        <v>112</v>
      </c>
      <c r="C23" s="143" t="s">
        <v>174</v>
      </c>
      <c r="D23" s="95" t="s">
        <v>174</v>
      </c>
    </row>
    <row r="24" spans="1:4" ht="18" x14ac:dyDescent="0.35">
      <c r="A24" s="80" t="s">
        <v>134</v>
      </c>
      <c r="B24" s="136" t="s">
        <v>113</v>
      </c>
      <c r="C24" s="143" t="s">
        <v>174</v>
      </c>
      <c r="D24" s="95" t="s">
        <v>174</v>
      </c>
    </row>
    <row r="25" spans="1:4" ht="18" x14ac:dyDescent="0.35">
      <c r="A25" s="80" t="s">
        <v>135</v>
      </c>
      <c r="B25" s="136" t="s">
        <v>114</v>
      </c>
      <c r="C25" s="143">
        <v>6.8999999999999999E-3</v>
      </c>
      <c r="D25" s="95">
        <v>6.8999999999999999E-3</v>
      </c>
    </row>
    <row r="26" spans="1:4" ht="18" x14ac:dyDescent="0.35">
      <c r="A26" s="80" t="s">
        <v>136</v>
      </c>
      <c r="B26" s="136" t="s">
        <v>116</v>
      </c>
      <c r="C26" s="143">
        <v>8.3299999999999999E-2</v>
      </c>
      <c r="D26" s="95">
        <v>8.3299999999999999E-2</v>
      </c>
    </row>
    <row r="27" spans="1:4" ht="18" x14ac:dyDescent="0.35">
      <c r="A27" s="80" t="s">
        <v>137</v>
      </c>
      <c r="B27" s="136" t="s">
        <v>115</v>
      </c>
      <c r="C27" s="143">
        <v>5.9999999999999995E-4</v>
      </c>
      <c r="D27" s="95">
        <v>5.9999999999999995E-4</v>
      </c>
    </row>
    <row r="28" spans="1:4" ht="18" x14ac:dyDescent="0.35">
      <c r="A28" s="80" t="s">
        <v>138</v>
      </c>
      <c r="B28" s="136" t="s">
        <v>141</v>
      </c>
      <c r="C28" s="143">
        <v>5.5999999999999999E-3</v>
      </c>
      <c r="D28" s="95">
        <v>5.5999999999999999E-3</v>
      </c>
    </row>
    <row r="29" spans="1:4" ht="18" x14ac:dyDescent="0.35">
      <c r="A29" s="80" t="s">
        <v>139</v>
      </c>
      <c r="B29" s="136" t="s">
        <v>142</v>
      </c>
      <c r="C29" s="143" t="s">
        <v>174</v>
      </c>
      <c r="D29" s="95" t="s">
        <v>174</v>
      </c>
    </row>
    <row r="30" spans="1:4" ht="18" x14ac:dyDescent="0.35">
      <c r="A30" s="80" t="s">
        <v>140</v>
      </c>
      <c r="B30" s="136" t="s">
        <v>143</v>
      </c>
      <c r="C30" s="143">
        <v>8.9999999999999998E-4</v>
      </c>
      <c r="D30" s="95">
        <v>8.9999999999999998E-4</v>
      </c>
    </row>
    <row r="31" spans="1:4" ht="18" x14ac:dyDescent="0.35">
      <c r="A31" s="80" t="s">
        <v>144</v>
      </c>
      <c r="B31" s="136" t="s">
        <v>146</v>
      </c>
      <c r="C31" s="143">
        <v>8.1199999999999994E-2</v>
      </c>
      <c r="D31" s="95">
        <v>8.1199999999999994E-2</v>
      </c>
    </row>
    <row r="32" spans="1:4" ht="18.75" thickBot="1" x14ac:dyDescent="0.4">
      <c r="A32" s="80" t="s">
        <v>145</v>
      </c>
      <c r="B32" s="136" t="s">
        <v>147</v>
      </c>
      <c r="C32" s="143">
        <v>2.9999999999999997E-4</v>
      </c>
      <c r="D32" s="95">
        <v>2.9999999999999997E-4</v>
      </c>
    </row>
    <row r="33" spans="1:4" ht="19.5" thickTop="1" thickBot="1" x14ac:dyDescent="0.4">
      <c r="A33" s="529" t="s">
        <v>110</v>
      </c>
      <c r="B33" s="530"/>
      <c r="C33" s="145">
        <f>SUM(C22:C32)</f>
        <v>0.17879999999999999</v>
      </c>
      <c r="D33" s="97">
        <f>SUM(D22:D32)</f>
        <v>0.17879999999999999</v>
      </c>
    </row>
    <row r="34" spans="1:4" ht="18.75" thickTop="1" x14ac:dyDescent="0.35">
      <c r="A34" s="81"/>
      <c r="B34" s="192"/>
      <c r="C34" s="146"/>
      <c r="D34" s="94"/>
    </row>
    <row r="35" spans="1:4" ht="18" x14ac:dyDescent="0.35">
      <c r="A35" s="79"/>
      <c r="B35" s="138" t="s">
        <v>117</v>
      </c>
      <c r="C35" s="147"/>
      <c r="D35" s="93"/>
    </row>
    <row r="36" spans="1:4" ht="18" x14ac:dyDescent="0.35">
      <c r="A36" s="80" t="s">
        <v>148</v>
      </c>
      <c r="B36" s="136" t="s">
        <v>119</v>
      </c>
      <c r="C36" s="143">
        <v>4.6600000000000003E-2</v>
      </c>
      <c r="D36" s="95">
        <v>4.6600000000000003E-2</v>
      </c>
    </row>
    <row r="37" spans="1:4" ht="18" x14ac:dyDescent="0.35">
      <c r="A37" s="80" t="s">
        <v>149</v>
      </c>
      <c r="B37" s="136" t="s">
        <v>150</v>
      </c>
      <c r="C37" s="143">
        <v>1.1000000000000001E-3</v>
      </c>
      <c r="D37" s="95">
        <v>1.1000000000000001E-3</v>
      </c>
    </row>
    <row r="38" spans="1:4" ht="18" x14ac:dyDescent="0.35">
      <c r="A38" s="80" t="s">
        <v>152</v>
      </c>
      <c r="B38" s="136" t="s">
        <v>151</v>
      </c>
      <c r="C38" s="143">
        <v>2.0899999999999998E-2</v>
      </c>
      <c r="D38" s="95">
        <v>2.0899999999999998E-2</v>
      </c>
    </row>
    <row r="39" spans="1:4" ht="18" x14ac:dyDescent="0.35">
      <c r="A39" s="80" t="s">
        <v>153</v>
      </c>
      <c r="B39" s="136" t="s">
        <v>118</v>
      </c>
      <c r="C39" s="143">
        <v>2.7799999999999998E-2</v>
      </c>
      <c r="D39" s="95">
        <v>2.7799999999999998E-2</v>
      </c>
    </row>
    <row r="40" spans="1:4" ht="18.75" thickBot="1" x14ac:dyDescent="0.4">
      <c r="A40" s="80" t="s">
        <v>154</v>
      </c>
      <c r="B40" s="136" t="s">
        <v>155</v>
      </c>
      <c r="C40" s="143">
        <v>3.8999999999999998E-3</v>
      </c>
      <c r="D40" s="95">
        <v>3.8999999999999998E-3</v>
      </c>
    </row>
    <row r="41" spans="1:4" ht="19.5" thickTop="1" thickBot="1" x14ac:dyDescent="0.4">
      <c r="A41" s="529" t="s">
        <v>110</v>
      </c>
      <c r="B41" s="530"/>
      <c r="C41" s="145">
        <f>SUM(C36:C40)</f>
        <v>0.10029999999999999</v>
      </c>
      <c r="D41" s="97">
        <f>SUM(D36:D40)</f>
        <v>0.10029999999999999</v>
      </c>
    </row>
    <row r="42" spans="1:4" ht="18.75" thickTop="1" x14ac:dyDescent="0.35">
      <c r="A42" s="81"/>
      <c r="B42" s="192"/>
      <c r="C42" s="146"/>
      <c r="D42" s="94"/>
    </row>
    <row r="43" spans="1:4" ht="18" x14ac:dyDescent="0.35">
      <c r="A43" s="79"/>
      <c r="B43" s="138" t="s">
        <v>120</v>
      </c>
      <c r="C43" s="147"/>
      <c r="D43" s="93"/>
    </row>
    <row r="44" spans="1:4" ht="18" x14ac:dyDescent="0.35">
      <c r="A44" s="79"/>
      <c r="B44" s="136" t="s">
        <v>156</v>
      </c>
      <c r="C44" s="143">
        <v>6.7900000000000002E-2</v>
      </c>
      <c r="D44" s="95">
        <v>6.7900000000000002E-2</v>
      </c>
    </row>
    <row r="45" spans="1:4" ht="35.25" customHeight="1" thickBot="1" x14ac:dyDescent="0.4">
      <c r="A45" s="79"/>
      <c r="B45" s="139" t="s">
        <v>157</v>
      </c>
      <c r="C45" s="143">
        <v>4.1000000000000003E-3</v>
      </c>
      <c r="D45" s="95">
        <v>4.1000000000000003E-3</v>
      </c>
    </row>
    <row r="46" spans="1:4" ht="19.5" thickTop="1" thickBot="1" x14ac:dyDescent="0.4">
      <c r="A46" s="529" t="s">
        <v>110</v>
      </c>
      <c r="B46" s="530"/>
      <c r="C46" s="145">
        <f>SUM(C44:C45)</f>
        <v>7.2000000000000008E-2</v>
      </c>
      <c r="D46" s="97">
        <f>SUM(D44:D45)</f>
        <v>7.2000000000000008E-2</v>
      </c>
    </row>
    <row r="47" spans="1:4" ht="18.75" thickTop="1" x14ac:dyDescent="0.35">
      <c r="A47" s="150"/>
      <c r="B47" s="185"/>
      <c r="C47" s="148"/>
      <c r="D47" s="149"/>
    </row>
    <row r="48" spans="1:4" ht="18" x14ac:dyDescent="0.35">
      <c r="A48" s="79"/>
      <c r="B48" s="138" t="s">
        <v>216</v>
      </c>
      <c r="C48" s="147"/>
      <c r="D48" s="93"/>
    </row>
    <row r="49" spans="1:4" ht="18.75" thickBot="1" x14ac:dyDescent="0.4">
      <c r="A49" s="79"/>
      <c r="B49" s="136" t="s">
        <v>217</v>
      </c>
      <c r="C49" s="143">
        <v>0</v>
      </c>
      <c r="D49" s="95">
        <v>0.06</v>
      </c>
    </row>
    <row r="50" spans="1:4" ht="19.5" thickTop="1" thickBot="1" x14ac:dyDescent="0.4">
      <c r="A50" s="529" t="s">
        <v>110</v>
      </c>
      <c r="B50" s="530"/>
      <c r="C50" s="145">
        <f>SUM(C48:C49)</f>
        <v>0</v>
      </c>
      <c r="D50" s="97">
        <f>SUM(D48:D49)</f>
        <v>0.06</v>
      </c>
    </row>
    <row r="51" spans="1:4" ht="19.5" thickTop="1" thickBot="1" x14ac:dyDescent="0.4">
      <c r="A51" s="150"/>
      <c r="B51" s="185"/>
      <c r="C51" s="148"/>
      <c r="D51" s="149"/>
    </row>
    <row r="52" spans="1:4" ht="19.5" thickTop="1" thickBot="1" x14ac:dyDescent="0.4">
      <c r="A52" s="529" t="s">
        <v>159</v>
      </c>
      <c r="B52" s="530"/>
      <c r="C52" s="145">
        <f>SUM(C20+C33+C41+C46+C49)</f>
        <v>0.71910000000000007</v>
      </c>
      <c r="D52" s="97">
        <f>SUM(D20+D33+D41+D46+D50)</f>
        <v>0.77910000000000013</v>
      </c>
    </row>
    <row r="53" spans="1:4" ht="9" customHeight="1" thickTop="1" x14ac:dyDescent="0.25">
      <c r="A53" s="113"/>
      <c r="B53" s="40"/>
      <c r="C53" s="40"/>
      <c r="D53" s="189"/>
    </row>
    <row r="54" spans="1:4" ht="30" customHeight="1" x14ac:dyDescent="0.25">
      <c r="A54" s="543" t="s">
        <v>231</v>
      </c>
      <c r="B54" s="545"/>
      <c r="C54" s="545"/>
      <c r="D54" s="547"/>
    </row>
    <row r="55" spans="1:4" x14ac:dyDescent="0.25">
      <c r="A55" s="548"/>
      <c r="B55" s="549"/>
      <c r="C55" s="549"/>
      <c r="D55" s="550"/>
    </row>
    <row r="56" spans="1:4" x14ac:dyDescent="0.25">
      <c r="A56" s="543" t="str">
        <f>'PLANILHA ORÇAMENTARIA'!A26</f>
        <v>João Monlevade(MG), 01 de dezembro de 2025</v>
      </c>
      <c r="B56" s="545"/>
      <c r="C56" s="545"/>
      <c r="D56" s="547"/>
    </row>
    <row r="57" spans="1:4" x14ac:dyDescent="0.25">
      <c r="A57" s="330"/>
      <c r="B57" s="331"/>
      <c r="C57" s="331"/>
      <c r="D57" s="332"/>
    </row>
    <row r="58" spans="1:4" x14ac:dyDescent="0.25">
      <c r="A58" s="330"/>
      <c r="B58" s="331"/>
      <c r="C58" s="331"/>
      <c r="D58" s="332"/>
    </row>
    <row r="59" spans="1:4" x14ac:dyDescent="0.25">
      <c r="A59" s="548"/>
      <c r="B59" s="549"/>
      <c r="C59" s="549"/>
      <c r="D59" s="550"/>
    </row>
    <row r="60" spans="1:4" x14ac:dyDescent="0.25">
      <c r="A60" s="543" t="str">
        <f>'PLANILHA ORÇAMENTARIA'!A31</f>
        <v>_____________________________________________________</v>
      </c>
      <c r="B60" s="544"/>
      <c r="C60" s="545" t="str">
        <f>'PLANILHA ORÇAMENTARIA'!E31</f>
        <v>_____________________________________________________</v>
      </c>
      <c r="D60" s="546"/>
    </row>
    <row r="61" spans="1:4" x14ac:dyDescent="0.25">
      <c r="A61" s="543" t="str">
        <f>'PLANILHA ORÇAMENTARIA'!A32</f>
        <v xml:space="preserve">MARCO ANTONIO PENIDO </v>
      </c>
      <c r="B61" s="544"/>
      <c r="C61" s="545" t="str">
        <f>'PLANILHA ORÇAMENTARIA'!E32</f>
        <v xml:space="preserve"> DILERMANDO  DE ARANDA LIMA</v>
      </c>
      <c r="D61" s="546"/>
    </row>
    <row r="62" spans="1:4" x14ac:dyDescent="0.25">
      <c r="A62" s="543" t="str">
        <f>'PLANILHA ORÇAMENTARIA'!A33</f>
        <v>SECRETARIA MUNICIPAL DE SERVIÇOS URBANOS</v>
      </c>
      <c r="B62" s="544"/>
      <c r="C62" s="545" t="str">
        <f>'PLANILHA ORÇAMENTARIA'!E33</f>
        <v>ENGENHEIRO CIVIL</v>
      </c>
      <c r="D62" s="546"/>
    </row>
    <row r="63" spans="1:4" x14ac:dyDescent="0.25">
      <c r="A63" s="543" t="s">
        <v>49</v>
      </c>
      <c r="B63" s="544"/>
      <c r="C63" s="545" t="str">
        <f>'PLANILHA ORÇAMENTARIA'!E34</f>
        <v>CREA-MG 49.378/D</v>
      </c>
      <c r="D63" s="546"/>
    </row>
    <row r="64" spans="1:4" ht="8.25" customHeight="1" thickBot="1" x14ac:dyDescent="0.3">
      <c r="A64" s="43"/>
      <c r="B64" s="44"/>
      <c r="C64" s="44"/>
      <c r="D64" s="191"/>
    </row>
    <row r="65" ht="15.75" thickTop="1" x14ac:dyDescent="0.25"/>
  </sheetData>
  <mergeCells count="26">
    <mergeCell ref="A63:B63"/>
    <mergeCell ref="C63:D63"/>
    <mergeCell ref="A54:D54"/>
    <mergeCell ref="A55:D55"/>
    <mergeCell ref="A56:D56"/>
    <mergeCell ref="A59:D59"/>
    <mergeCell ref="A60:B60"/>
    <mergeCell ref="C60:D60"/>
    <mergeCell ref="C61:D61"/>
    <mergeCell ref="A61:B61"/>
    <mergeCell ref="A62:B62"/>
    <mergeCell ref="C62:D62"/>
    <mergeCell ref="A1:D1"/>
    <mergeCell ref="A2:D2"/>
    <mergeCell ref="A3:D3"/>
    <mergeCell ref="A4:D4"/>
    <mergeCell ref="A5:D5"/>
    <mergeCell ref="A52:B52"/>
    <mergeCell ref="A7:D7"/>
    <mergeCell ref="A8:D8"/>
    <mergeCell ref="A50:B50"/>
    <mergeCell ref="A6:C6"/>
    <mergeCell ref="A20:B20"/>
    <mergeCell ref="A33:B33"/>
    <mergeCell ref="A41:B41"/>
    <mergeCell ref="A46:B46"/>
  </mergeCells>
  <printOptions horizontalCentered="1" verticalCentered="1"/>
  <pageMargins left="0.39370078740157483" right="0.51181102362204722" top="0.59055118110236227" bottom="0.59055118110236227" header="0.19685039370078741" footer="0.19685039370078741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F0EE-2A35-4BC9-805E-CB599189582E}">
  <dimension ref="A1:G115"/>
  <sheetViews>
    <sheetView view="pageBreakPreview" topLeftCell="A87" zoomScaleSheetLayoutView="100" workbookViewId="0">
      <selection activeCell="D46" sqref="D46"/>
    </sheetView>
  </sheetViews>
  <sheetFormatPr defaultRowHeight="15" x14ac:dyDescent="0.25"/>
  <cols>
    <col min="1" max="1" width="8.42578125" customWidth="1"/>
    <col min="2" max="2" width="90.5703125" customWidth="1"/>
    <col min="3" max="3" width="16.28515625" customWidth="1"/>
    <col min="4" max="4" width="16.140625" customWidth="1"/>
    <col min="5" max="5" width="17.140625" style="1" customWidth="1"/>
    <col min="6" max="6" width="19.42578125" customWidth="1"/>
    <col min="7" max="7" width="17.85546875" customWidth="1"/>
  </cols>
  <sheetData>
    <row r="1" spans="1:7" ht="21" thickTop="1" x14ac:dyDescent="0.3">
      <c r="A1" s="557" t="str">
        <f>'PLANILHA ORÇAMENTARIA'!A1</f>
        <v>PREFEITURA MUNICIPAL DE JOÃO MONLEVADE</v>
      </c>
      <c r="B1" s="558"/>
      <c r="C1" s="558"/>
      <c r="D1" s="558"/>
      <c r="E1" s="558"/>
      <c r="F1" s="558"/>
      <c r="G1" s="559"/>
    </row>
    <row r="2" spans="1:7" x14ac:dyDescent="0.25">
      <c r="A2" s="560" t="str">
        <f>'PLANILHA ORÇAMENTARIA'!A2</f>
        <v>CEP 35.930-027 - ESTADO DE MINAS GERAIS</v>
      </c>
      <c r="B2" s="561"/>
      <c r="C2" s="561"/>
      <c r="D2" s="561"/>
      <c r="E2" s="561"/>
      <c r="F2" s="561"/>
      <c r="G2" s="562"/>
    </row>
    <row r="3" spans="1:7" x14ac:dyDescent="0.25">
      <c r="A3" s="560" t="str">
        <f>'PLANILHA ORÇAMENTARIA'!A3</f>
        <v>SECRETARIA MUNICIPAL DE SERVIÇOS URBANOS</v>
      </c>
      <c r="B3" s="561"/>
      <c r="C3" s="561"/>
      <c r="D3" s="561"/>
      <c r="E3" s="561"/>
      <c r="F3" s="561"/>
      <c r="G3" s="562"/>
    </row>
    <row r="4" spans="1:7" ht="10.5" customHeight="1" x14ac:dyDescent="0.25">
      <c r="A4" s="182"/>
      <c r="B4" s="244"/>
      <c r="C4" s="244"/>
      <c r="D4" s="244"/>
      <c r="E4" s="244"/>
      <c r="F4" s="244"/>
      <c r="G4" s="183"/>
    </row>
    <row r="5" spans="1:7" ht="15.75" x14ac:dyDescent="0.25">
      <c r="A5" s="462" t="s">
        <v>329</v>
      </c>
      <c r="B5" s="463"/>
      <c r="C5" s="463"/>
      <c r="D5" s="463"/>
      <c r="E5" s="463"/>
      <c r="F5" s="463"/>
      <c r="G5" s="464"/>
    </row>
    <row r="6" spans="1:7" ht="22.5" customHeight="1" x14ac:dyDescent="0.25">
      <c r="A6" s="563" t="str">
        <f>'PLANILHA ORÇAMENTARIA'!A6</f>
        <v xml:space="preserve">EDITAL DE CONCORRENCIA ELETRONICA Nº </v>
      </c>
      <c r="B6" s="564"/>
      <c r="C6" s="564"/>
      <c r="D6" s="564"/>
      <c r="E6" s="564"/>
      <c r="F6" s="565"/>
      <c r="G6" s="204">
        <f>'PLANILHA ORÇAMENTARIA'!I6</f>
        <v>45992</v>
      </c>
    </row>
    <row r="7" spans="1:7" ht="27" customHeight="1" thickBot="1" x14ac:dyDescent="0.3">
      <c r="A7" s="584" t="str">
        <f>'PLANILHA ORÇAMENTARIA'!A7</f>
        <v>REFERÊNCIAS DE PREÇOS: SUDECAP: JULHO/2025 (ONERADA), COMPOSIÇÕES PRÓPRIAS: DEZEMBRO/2025 (CONVENÇÕES COLETIVAS/COTAÇÕES)</v>
      </c>
      <c r="B7" s="585"/>
      <c r="C7" s="585"/>
      <c r="D7" s="585"/>
      <c r="E7" s="585"/>
      <c r="F7" s="586"/>
      <c r="G7" s="180" t="s">
        <v>256</v>
      </c>
    </row>
    <row r="8" spans="1:7" ht="30.75" customHeight="1" thickBot="1" x14ac:dyDescent="0.3">
      <c r="A8" s="566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67"/>
      <c r="C8" s="567"/>
      <c r="D8" s="567"/>
      <c r="E8" s="567"/>
      <c r="F8" s="568"/>
      <c r="G8" s="178">
        <f>BDI!M7</f>
        <v>0.27039999999999997</v>
      </c>
    </row>
    <row r="9" spans="1:7" ht="16.5" thickTop="1" x14ac:dyDescent="0.25">
      <c r="A9" s="587" t="s">
        <v>0</v>
      </c>
      <c r="B9" s="588"/>
      <c r="C9" s="588"/>
      <c r="D9" s="588"/>
      <c r="E9" s="588"/>
      <c r="F9" s="588"/>
      <c r="G9" s="589"/>
    </row>
    <row r="10" spans="1:7" x14ac:dyDescent="0.25">
      <c r="A10" s="429" t="str">
        <f>'PLANILHA ORÇAMENTARIA'!A13</f>
        <v>1.1</v>
      </c>
      <c r="B10" s="430"/>
      <c r="C10" s="430"/>
      <c r="D10" s="430"/>
      <c r="E10" s="430"/>
      <c r="F10" s="430"/>
      <c r="G10" s="431"/>
    </row>
    <row r="11" spans="1:7" x14ac:dyDescent="0.25">
      <c r="A11" s="429" t="str">
        <f>'PLANILHA ORÇAMENTARIA'!B13</f>
        <v>CPU 01</v>
      </c>
      <c r="B11" s="430"/>
      <c r="C11" s="430"/>
      <c r="D11" s="430"/>
      <c r="E11" s="430"/>
      <c r="F11" s="430"/>
      <c r="G11" s="431"/>
    </row>
    <row r="12" spans="1:7" x14ac:dyDescent="0.25">
      <c r="A12" s="429" t="str">
        <f>'PLANILHA ORÇAMENTARIA'!D13</f>
        <v>MANUTENÇÃO DE ADMINISTRAÇÃO LOCAL - COM OS SEGUINTES PROFISSIONAIS CONTEMPLADOS: ENGENHEIRO, ENCARREGADO E PESSOAL ADMINISTRATIVO</v>
      </c>
      <c r="B12" s="430"/>
      <c r="C12" s="430"/>
      <c r="D12" s="430"/>
      <c r="E12" s="430"/>
      <c r="F12" s="430"/>
      <c r="G12" s="431"/>
    </row>
    <row r="13" spans="1:7" ht="7.5" customHeight="1" x14ac:dyDescent="0.25">
      <c r="A13" s="393" t="s">
        <v>49</v>
      </c>
      <c r="B13" s="432"/>
      <c r="C13" s="432"/>
      <c r="D13" s="432"/>
      <c r="E13" s="432"/>
      <c r="F13" s="432"/>
      <c r="G13" s="433"/>
    </row>
    <row r="14" spans="1:7" x14ac:dyDescent="0.25">
      <c r="A14" s="429" t="s">
        <v>255</v>
      </c>
      <c r="B14" s="430"/>
      <c r="C14" s="430"/>
      <c r="D14" s="430"/>
      <c r="E14" s="430"/>
      <c r="F14" s="430"/>
      <c r="G14" s="431"/>
    </row>
    <row r="15" spans="1:7" ht="7.5" customHeight="1" thickBot="1" x14ac:dyDescent="0.3">
      <c r="A15" s="429"/>
      <c r="B15" s="430"/>
      <c r="C15" s="430"/>
      <c r="D15" s="430"/>
      <c r="E15" s="430"/>
      <c r="F15" s="430"/>
      <c r="G15" s="431"/>
    </row>
    <row r="16" spans="1:7" ht="29.25" customHeight="1" thickBot="1" x14ac:dyDescent="0.3">
      <c r="A16" s="627" t="s">
        <v>275</v>
      </c>
      <c r="B16" s="628"/>
      <c r="C16" s="628"/>
      <c r="D16" s="628"/>
      <c r="E16" s="628"/>
      <c r="F16" s="628"/>
      <c r="G16" s="629"/>
    </row>
    <row r="17" spans="1:7" x14ac:dyDescent="0.25">
      <c r="A17" s="195"/>
      <c r="B17" s="196"/>
      <c r="C17" s="196"/>
      <c r="D17" s="196"/>
      <c r="E17" s="196"/>
      <c r="F17" s="196"/>
      <c r="G17" s="197"/>
    </row>
    <row r="18" spans="1:7" x14ac:dyDescent="0.25">
      <c r="A18" s="580" t="s">
        <v>177</v>
      </c>
      <c r="B18" s="630"/>
      <c r="C18" s="630"/>
      <c r="D18" s="630"/>
      <c r="E18" s="630"/>
      <c r="F18" s="630"/>
      <c r="G18" s="631"/>
    </row>
    <row r="19" spans="1:7" ht="15.75" thickBot="1" x14ac:dyDescent="0.3">
      <c r="A19" s="574" t="s">
        <v>233</v>
      </c>
      <c r="B19" s="575"/>
      <c r="C19" s="575"/>
      <c r="D19" s="575"/>
      <c r="E19" s="575"/>
      <c r="F19" s="575"/>
      <c r="G19" s="576"/>
    </row>
    <row r="20" spans="1:7" x14ac:dyDescent="0.25">
      <c r="A20" s="209" t="s">
        <v>0</v>
      </c>
      <c r="B20" s="632" t="s">
        <v>234</v>
      </c>
      <c r="C20" s="633"/>
      <c r="D20" s="208" t="s">
        <v>206</v>
      </c>
      <c r="E20" s="208" t="s">
        <v>235</v>
      </c>
      <c r="F20" s="207" t="s">
        <v>236</v>
      </c>
      <c r="G20" s="42"/>
    </row>
    <row r="21" spans="1:7" x14ac:dyDescent="0.25">
      <c r="A21" s="210">
        <v>1</v>
      </c>
      <c r="B21" s="572" t="str">
        <f>'CPU MÃO DE OBRA'!A13</f>
        <v>GERENTE GERAL/COORDENADOR - ENGENHEIRO CIVIL, AMBIENTAL (CBO 2149-05)</v>
      </c>
      <c r="C21" s="573"/>
      <c r="D21" s="200">
        <v>1</v>
      </c>
      <c r="E21" s="200">
        <v>0</v>
      </c>
      <c r="F21" s="201">
        <f>D21+E21</f>
        <v>1</v>
      </c>
      <c r="G21" s="42"/>
    </row>
    <row r="22" spans="1:7" x14ac:dyDescent="0.25">
      <c r="A22" s="210">
        <v>2</v>
      </c>
      <c r="B22" s="572" t="str">
        <f>'CPU MÃO DE OBRA'!A15</f>
        <v>AUXILIAR ADMINISTRATIVO (CBO 4110-10)</v>
      </c>
      <c r="C22" s="573"/>
      <c r="D22" s="200">
        <v>1</v>
      </c>
      <c r="E22" s="200">
        <v>0</v>
      </c>
      <c r="F22" s="201">
        <f t="shared" ref="F22:F23" si="0">D22+E22</f>
        <v>1</v>
      </c>
      <c r="G22" s="42"/>
    </row>
    <row r="23" spans="1:7" ht="15.75" thickBot="1" x14ac:dyDescent="0.3">
      <c r="A23" s="210">
        <f t="shared" ref="A23" si="1">A22+1</f>
        <v>3</v>
      </c>
      <c r="B23" s="572" t="s">
        <v>286</v>
      </c>
      <c r="C23" s="573"/>
      <c r="D23" s="200">
        <v>1</v>
      </c>
      <c r="E23" s="200">
        <v>0</v>
      </c>
      <c r="F23" s="201">
        <f t="shared" si="0"/>
        <v>1</v>
      </c>
      <c r="G23" s="42"/>
    </row>
    <row r="24" spans="1:7" ht="15.75" thickBot="1" x14ac:dyDescent="0.3">
      <c r="A24" s="552" t="s">
        <v>257</v>
      </c>
      <c r="B24" s="553"/>
      <c r="C24" s="553"/>
      <c r="D24" s="553"/>
      <c r="E24" s="598"/>
      <c r="F24" s="206">
        <f>SUM(F21:F23)</f>
        <v>3</v>
      </c>
      <c r="G24" s="42"/>
    </row>
    <row r="25" spans="1:7" ht="15.75" x14ac:dyDescent="0.25">
      <c r="A25" s="634" t="s">
        <v>330</v>
      </c>
      <c r="B25" s="635"/>
      <c r="C25" s="635"/>
      <c r="D25" s="635"/>
      <c r="E25" s="635"/>
      <c r="F25" s="635"/>
      <c r="G25" s="636"/>
    </row>
    <row r="26" spans="1:7" x14ac:dyDescent="0.25">
      <c r="A26" s="345" t="s">
        <v>0</v>
      </c>
      <c r="B26" s="345" t="s">
        <v>1</v>
      </c>
      <c r="C26" s="345" t="s">
        <v>331</v>
      </c>
      <c r="D26" s="345" t="s">
        <v>206</v>
      </c>
      <c r="E26" s="637" t="s">
        <v>332</v>
      </c>
      <c r="F26" s="638"/>
      <c r="G26" s="639"/>
    </row>
    <row r="27" spans="1:7" ht="63" customHeight="1" x14ac:dyDescent="0.25">
      <c r="A27" s="346">
        <v>1</v>
      </c>
      <c r="B27" s="347" t="s">
        <v>334</v>
      </c>
      <c r="C27" s="346" t="s">
        <v>277</v>
      </c>
      <c r="D27" s="348">
        <v>2</v>
      </c>
      <c r="E27" s="640" t="s">
        <v>333</v>
      </c>
      <c r="F27" s="641"/>
      <c r="G27" s="642"/>
    </row>
    <row r="28" spans="1:7" x14ac:dyDescent="0.25">
      <c r="A28" s="346">
        <v>2</v>
      </c>
      <c r="B28" s="347" t="s">
        <v>335</v>
      </c>
      <c r="C28" s="346" t="s">
        <v>277</v>
      </c>
      <c r="D28" s="348">
        <v>7.33</v>
      </c>
      <c r="E28" s="643"/>
      <c r="F28" s="644"/>
      <c r="G28" s="645"/>
    </row>
    <row r="29" spans="1:7" ht="13.5" customHeight="1" x14ac:dyDescent="0.25">
      <c r="A29" s="343"/>
      <c r="E29"/>
      <c r="F29" s="349"/>
      <c r="G29" s="42"/>
    </row>
    <row r="30" spans="1:7" ht="15.75" thickBot="1" x14ac:dyDescent="0.3">
      <c r="A30" s="577" t="s">
        <v>237</v>
      </c>
      <c r="B30" s="610"/>
      <c r="C30" s="610"/>
      <c r="D30" s="610"/>
      <c r="E30" s="610"/>
      <c r="F30" s="610"/>
      <c r="G30" s="576"/>
    </row>
    <row r="31" spans="1:7" ht="15.75" thickTop="1" x14ac:dyDescent="0.25">
      <c r="A31" s="308" t="s">
        <v>0</v>
      </c>
      <c r="B31" s="625" t="s">
        <v>234</v>
      </c>
      <c r="C31" s="626"/>
      <c r="D31" s="309" t="s">
        <v>206</v>
      </c>
      <c r="E31" s="310" t="s">
        <v>238</v>
      </c>
      <c r="F31" s="311" t="s">
        <v>258</v>
      </c>
      <c r="G31" s="42"/>
    </row>
    <row r="32" spans="1:7" x14ac:dyDescent="0.25">
      <c r="A32" s="210">
        <f t="shared" ref="A32:B34" si="2">A21</f>
        <v>1</v>
      </c>
      <c r="B32" s="572" t="str">
        <f t="shared" si="2"/>
        <v>GERENTE GERAL/COORDENADOR - ENGENHEIRO CIVIL, AMBIENTAL (CBO 2149-05)</v>
      </c>
      <c r="C32" s="573"/>
      <c r="D32" s="200">
        <f>(40/220)</f>
        <v>0.18181818181818182</v>
      </c>
      <c r="E32" s="249">
        <f>'CPU MÃO DE OBRA'!O13</f>
        <v>16900.529190476191</v>
      </c>
      <c r="F32" s="306">
        <f>E32*D32</f>
        <v>3072.8234891774891</v>
      </c>
      <c r="G32" s="42"/>
    </row>
    <row r="33" spans="1:7" x14ac:dyDescent="0.25">
      <c r="A33" s="210">
        <f t="shared" si="2"/>
        <v>2</v>
      </c>
      <c r="B33" s="572" t="str">
        <f t="shared" si="2"/>
        <v>AUXILIAR ADMINISTRATIVO (CBO 4110-10)</v>
      </c>
      <c r="C33" s="573"/>
      <c r="D33" s="200">
        <f>D22</f>
        <v>1</v>
      </c>
      <c r="E33" s="249">
        <f>'CPU MÃO DE OBRA'!O15</f>
        <v>5615.8991904761906</v>
      </c>
      <c r="F33" s="306">
        <f t="shared" ref="F33:F34" si="3">E33*D33</f>
        <v>5615.8991904761906</v>
      </c>
      <c r="G33" s="42"/>
    </row>
    <row r="34" spans="1:7" ht="15.75" thickBot="1" x14ac:dyDescent="0.3">
      <c r="A34" s="210">
        <f t="shared" si="2"/>
        <v>3</v>
      </c>
      <c r="B34" s="572" t="s">
        <v>172</v>
      </c>
      <c r="C34" s="573"/>
      <c r="D34" s="200">
        <f>D23</f>
        <v>1</v>
      </c>
      <c r="E34" s="249">
        <f>'CPU MÃO DE OBRA'!O14</f>
        <v>5765.0391904761909</v>
      </c>
      <c r="F34" s="306">
        <f t="shared" si="3"/>
        <v>5765.0391904761909</v>
      </c>
      <c r="G34" s="42"/>
    </row>
    <row r="35" spans="1:7" ht="15.75" thickBot="1" x14ac:dyDescent="0.3">
      <c r="A35" s="552" t="s">
        <v>259</v>
      </c>
      <c r="B35" s="553"/>
      <c r="C35" s="553"/>
      <c r="D35" s="553"/>
      <c r="E35" s="553"/>
      <c r="F35" s="307">
        <f>SUM(F32:F34)</f>
        <v>14453.761870129871</v>
      </c>
      <c r="G35" s="42"/>
    </row>
    <row r="36" spans="1:7" x14ac:dyDescent="0.25">
      <c r="A36" s="343"/>
      <c r="E36"/>
      <c r="F36" s="344"/>
      <c r="G36" s="42"/>
    </row>
    <row r="37" spans="1:7" x14ac:dyDescent="0.25">
      <c r="A37" s="569" t="s">
        <v>179</v>
      </c>
      <c r="B37" s="570"/>
      <c r="C37" s="570"/>
      <c r="D37" s="570"/>
      <c r="E37" s="570"/>
      <c r="F37" s="570"/>
      <c r="G37" s="571"/>
    </row>
    <row r="38" spans="1:7" ht="15.75" x14ac:dyDescent="0.25">
      <c r="A38" s="634" t="s">
        <v>330</v>
      </c>
      <c r="B38" s="635"/>
      <c r="C38" s="635"/>
      <c r="D38" s="635"/>
      <c r="E38" s="635"/>
      <c r="F38" s="635"/>
      <c r="G38" s="636"/>
    </row>
    <row r="39" spans="1:7" x14ac:dyDescent="0.25">
      <c r="A39" s="646" t="s">
        <v>338</v>
      </c>
      <c r="B39" s="647"/>
      <c r="C39" s="647"/>
      <c r="D39" s="647"/>
      <c r="E39" s="647"/>
      <c r="F39" s="647"/>
      <c r="G39" s="648"/>
    </row>
    <row r="40" spans="1:7" x14ac:dyDescent="0.25">
      <c r="A40" s="184" t="s">
        <v>0</v>
      </c>
      <c r="B40" s="184" t="s">
        <v>1</v>
      </c>
      <c r="C40" s="184" t="s">
        <v>339</v>
      </c>
      <c r="D40" s="184" t="s">
        <v>6</v>
      </c>
      <c r="E40" s="179"/>
      <c r="F40" s="179"/>
      <c r="G40" s="351"/>
    </row>
    <row r="41" spans="1:7" x14ac:dyDescent="0.25">
      <c r="A41" s="184">
        <v>1</v>
      </c>
      <c r="B41" s="342" t="s">
        <v>340</v>
      </c>
      <c r="C41" s="184" t="s">
        <v>341</v>
      </c>
      <c r="D41" s="350">
        <v>1000</v>
      </c>
      <c r="E41" s="179"/>
      <c r="F41" s="179"/>
      <c r="G41" s="351"/>
    </row>
    <row r="42" spans="1:7" x14ac:dyDescent="0.25">
      <c r="A42" s="184">
        <v>2</v>
      </c>
      <c r="B42" s="342" t="s">
        <v>342</v>
      </c>
      <c r="C42" s="184" t="s">
        <v>343</v>
      </c>
      <c r="D42" s="350">
        <v>10</v>
      </c>
      <c r="E42" s="179"/>
      <c r="F42" s="179"/>
      <c r="G42" s="351"/>
    </row>
    <row r="43" spans="1:7" x14ac:dyDescent="0.25">
      <c r="A43" s="184">
        <v>3</v>
      </c>
      <c r="B43" s="342" t="s">
        <v>344</v>
      </c>
      <c r="C43" s="184" t="s">
        <v>345</v>
      </c>
      <c r="D43" s="200">
        <f>ROUND(D41/D42,2)</f>
        <v>100</v>
      </c>
      <c r="E43" s="179"/>
      <c r="F43" s="179"/>
      <c r="G43" s="351"/>
    </row>
    <row r="44" spans="1:7" x14ac:dyDescent="0.25">
      <c r="A44" s="184">
        <v>4</v>
      </c>
      <c r="B44" s="342" t="s">
        <v>349</v>
      </c>
      <c r="C44" s="184" t="s">
        <v>346</v>
      </c>
      <c r="D44" s="352">
        <f>'CPU INSUMOS'!E11</f>
        <v>5.75</v>
      </c>
      <c r="E44" s="179"/>
      <c r="F44" s="179"/>
      <c r="G44" s="351"/>
    </row>
    <row r="45" spans="1:7" x14ac:dyDescent="0.25">
      <c r="A45" s="184">
        <v>5</v>
      </c>
      <c r="B45" s="342" t="s">
        <v>348</v>
      </c>
      <c r="C45" s="184" t="s">
        <v>346</v>
      </c>
      <c r="D45" s="352">
        <f>D44*D43</f>
        <v>575</v>
      </c>
      <c r="E45" s="179"/>
      <c r="F45" s="179"/>
      <c r="G45" s="351"/>
    </row>
    <row r="46" spans="1:7" x14ac:dyDescent="0.25">
      <c r="A46" s="184">
        <v>6</v>
      </c>
      <c r="B46" s="342" t="s">
        <v>350</v>
      </c>
      <c r="C46" s="184" t="s">
        <v>346</v>
      </c>
      <c r="D46" s="352">
        <v>340</v>
      </c>
      <c r="E46" s="179"/>
      <c r="F46" s="179"/>
      <c r="G46" s="351"/>
    </row>
    <row r="47" spans="1:7" x14ac:dyDescent="0.25">
      <c r="A47" s="353"/>
      <c r="B47" s="354" t="s">
        <v>347</v>
      </c>
      <c r="C47" s="355"/>
      <c r="D47" s="356">
        <f>D45+D46</f>
        <v>915</v>
      </c>
      <c r="E47" s="357"/>
      <c r="F47" s="357"/>
      <c r="G47" s="358"/>
    </row>
    <row r="48" spans="1:7" ht="15.75" thickBot="1" x14ac:dyDescent="0.3">
      <c r="A48" s="649"/>
      <c r="B48" s="650"/>
      <c r="C48" s="650"/>
      <c r="D48" s="650"/>
      <c r="E48" s="650"/>
      <c r="F48" s="650"/>
      <c r="G48" s="651"/>
    </row>
    <row r="49" spans="1:7" ht="16.5" thickTop="1" thickBot="1" x14ac:dyDescent="0.3">
      <c r="A49" s="554" t="s">
        <v>260</v>
      </c>
      <c r="B49" s="555"/>
      <c r="C49" s="555"/>
      <c r="D49" s="555"/>
      <c r="E49" s="555"/>
      <c r="F49" s="555"/>
      <c r="G49" s="556"/>
    </row>
    <row r="50" spans="1:7" ht="15.75" thickTop="1" x14ac:dyDescent="0.25">
      <c r="A50" s="313" t="s">
        <v>0</v>
      </c>
      <c r="B50" s="612" t="s">
        <v>234</v>
      </c>
      <c r="C50" s="613"/>
      <c r="D50" s="309" t="s">
        <v>206</v>
      </c>
      <c r="E50" s="309" t="s">
        <v>101</v>
      </c>
      <c r="F50" s="311" t="s">
        <v>261</v>
      </c>
      <c r="G50" s="312" t="s">
        <v>262</v>
      </c>
    </row>
    <row r="51" spans="1:7" x14ac:dyDescent="0.25">
      <c r="A51" s="212">
        <v>1</v>
      </c>
      <c r="B51" s="583" t="s">
        <v>387</v>
      </c>
      <c r="C51" s="583"/>
      <c r="D51" s="203" t="s">
        <v>49</v>
      </c>
      <c r="E51" s="179"/>
      <c r="F51" s="181"/>
      <c r="G51" s="282"/>
    </row>
    <row r="52" spans="1:7" x14ac:dyDescent="0.25">
      <c r="A52" s="212" t="s">
        <v>15</v>
      </c>
      <c r="B52" s="595" t="s">
        <v>292</v>
      </c>
      <c r="C52" s="583"/>
      <c r="D52" s="200">
        <v>1</v>
      </c>
      <c r="E52" s="202">
        <f>'CPU INSUMOS'!E16</f>
        <v>2912.05</v>
      </c>
      <c r="F52" s="306">
        <f>E52*D52</f>
        <v>2912.05</v>
      </c>
      <c r="G52" s="378" t="str">
        <f>'CPU INSUMOS'!C16</f>
        <v>54.40.06</v>
      </c>
    </row>
    <row r="53" spans="1:7" ht="15.75" thickBot="1" x14ac:dyDescent="0.3">
      <c r="A53" s="213" t="s">
        <v>229</v>
      </c>
      <c r="B53" s="596" t="s">
        <v>268</v>
      </c>
      <c r="C53" s="597"/>
      <c r="D53" s="205">
        <v>1</v>
      </c>
      <c r="E53" s="214">
        <f>D47</f>
        <v>915</v>
      </c>
      <c r="F53" s="314">
        <f>E53*D53</f>
        <v>915</v>
      </c>
      <c r="G53" s="42"/>
    </row>
    <row r="54" spans="1:7" ht="15.75" thickBot="1" x14ac:dyDescent="0.3">
      <c r="A54" s="599" t="s">
        <v>263</v>
      </c>
      <c r="B54" s="600"/>
      <c r="C54" s="600"/>
      <c r="D54" s="600"/>
      <c r="E54" s="601"/>
      <c r="F54" s="315">
        <f>SUM(F52:F53)</f>
        <v>3827.05</v>
      </c>
      <c r="G54" s="42"/>
    </row>
    <row r="55" spans="1:7" ht="12" customHeight="1" x14ac:dyDescent="0.25">
      <c r="A55" s="569"/>
      <c r="B55" s="602"/>
      <c r="C55" s="602"/>
      <c r="D55" s="602"/>
      <c r="E55" s="602"/>
      <c r="F55" s="602"/>
      <c r="G55" s="603"/>
    </row>
    <row r="56" spans="1:7" ht="15.75" thickBot="1" x14ac:dyDescent="0.3">
      <c r="A56" s="577" t="s">
        <v>264</v>
      </c>
      <c r="B56" s="610"/>
      <c r="C56" s="610"/>
      <c r="D56" s="610"/>
      <c r="E56" s="610"/>
      <c r="F56" s="610"/>
      <c r="G56" s="611"/>
    </row>
    <row r="57" spans="1:7" ht="15.75" thickTop="1" x14ac:dyDescent="0.25">
      <c r="A57" s="313" t="s">
        <v>0</v>
      </c>
      <c r="B57" s="612" t="s">
        <v>234</v>
      </c>
      <c r="C57" s="613"/>
      <c r="D57" s="309" t="s">
        <v>206</v>
      </c>
      <c r="E57" s="309" t="s">
        <v>101</v>
      </c>
      <c r="F57" s="311" t="s">
        <v>261</v>
      </c>
      <c r="G57" s="42"/>
    </row>
    <row r="58" spans="1:7" x14ac:dyDescent="0.25">
      <c r="A58" s="212">
        <v>2</v>
      </c>
      <c r="B58" s="583" t="s">
        <v>387</v>
      </c>
      <c r="C58" s="583"/>
      <c r="D58" s="203" t="s">
        <v>49</v>
      </c>
      <c r="E58" s="179"/>
      <c r="F58" s="181"/>
      <c r="G58" s="42"/>
    </row>
    <row r="59" spans="1:7" x14ac:dyDescent="0.25">
      <c r="A59" s="212" t="s">
        <v>171</v>
      </c>
      <c r="B59" s="595" t="s">
        <v>241</v>
      </c>
      <c r="C59" s="583"/>
      <c r="D59" s="200">
        <f>1/12</f>
        <v>8.3333333333333329E-2</v>
      </c>
      <c r="E59" s="202">
        <v>720</v>
      </c>
      <c r="F59" s="306">
        <f>E59*D59</f>
        <v>60</v>
      </c>
      <c r="G59" s="42"/>
    </row>
    <row r="60" spans="1:7" ht="15.75" thickBot="1" x14ac:dyDescent="0.3">
      <c r="A60" s="213" t="s">
        <v>176</v>
      </c>
      <c r="B60" s="596" t="s">
        <v>242</v>
      </c>
      <c r="C60" s="597"/>
      <c r="D60" s="205">
        <v>1</v>
      </c>
      <c r="E60" s="214">
        <v>60</v>
      </c>
      <c r="F60" s="314">
        <f>E60*D60</f>
        <v>60</v>
      </c>
      <c r="G60" s="42"/>
    </row>
    <row r="61" spans="1:7" ht="15.75" thickBot="1" x14ac:dyDescent="0.3">
      <c r="A61" s="552" t="s">
        <v>265</v>
      </c>
      <c r="B61" s="553"/>
      <c r="C61" s="553"/>
      <c r="D61" s="553"/>
      <c r="E61" s="598"/>
      <c r="F61" s="316">
        <f>SUM(F59:F60)</f>
        <v>120</v>
      </c>
      <c r="G61" s="42"/>
    </row>
    <row r="62" spans="1:7" ht="15.75" thickBot="1" x14ac:dyDescent="0.3">
      <c r="A62" s="552" t="s">
        <v>267</v>
      </c>
      <c r="B62" s="553"/>
      <c r="C62" s="553"/>
      <c r="D62" s="553"/>
      <c r="E62" s="598"/>
      <c r="F62" s="316">
        <v>12</v>
      </c>
      <c r="G62" s="42"/>
    </row>
    <row r="63" spans="1:7" ht="15.75" thickBot="1" x14ac:dyDescent="0.3">
      <c r="A63" s="604" t="s">
        <v>266</v>
      </c>
      <c r="B63" s="605"/>
      <c r="C63" s="605"/>
      <c r="D63" s="605"/>
      <c r="E63" s="606"/>
      <c r="F63" s="246">
        <f>F61/F62</f>
        <v>10</v>
      </c>
      <c r="G63" s="217"/>
    </row>
    <row r="64" spans="1:7" ht="15.75" thickTop="1" x14ac:dyDescent="0.25">
      <c r="A64" s="620"/>
      <c r="B64" s="621"/>
      <c r="C64" s="621"/>
      <c r="D64" s="621"/>
      <c r="E64" s="621"/>
      <c r="F64" s="621"/>
      <c r="G64" s="582"/>
    </row>
    <row r="65" spans="1:7" ht="15.75" thickBot="1" x14ac:dyDescent="0.3">
      <c r="A65" s="577" t="s">
        <v>269</v>
      </c>
      <c r="B65" s="578"/>
      <c r="C65" s="578"/>
      <c r="D65" s="578"/>
      <c r="E65" s="578"/>
      <c r="F65" s="578"/>
      <c r="G65" s="579"/>
    </row>
    <row r="66" spans="1:7" ht="15.75" thickTop="1" x14ac:dyDescent="0.25">
      <c r="A66" s="313" t="s">
        <v>0</v>
      </c>
      <c r="B66" s="590" t="s">
        <v>234</v>
      </c>
      <c r="C66" s="591"/>
      <c r="D66" s="309" t="s">
        <v>206</v>
      </c>
      <c r="E66" s="309" t="s">
        <v>101</v>
      </c>
      <c r="F66" s="311" t="s">
        <v>261</v>
      </c>
      <c r="G66" s="42"/>
    </row>
    <row r="67" spans="1:7" x14ac:dyDescent="0.25">
      <c r="A67" s="212">
        <v>3</v>
      </c>
      <c r="B67" s="592" t="s">
        <v>240</v>
      </c>
      <c r="C67" s="573"/>
      <c r="D67" s="203" t="s">
        <v>49</v>
      </c>
      <c r="E67" s="179"/>
      <c r="F67" s="181"/>
      <c r="G67" s="42"/>
    </row>
    <row r="68" spans="1:7" ht="15.75" thickBot="1" x14ac:dyDescent="0.3">
      <c r="A68" s="212" t="s">
        <v>180</v>
      </c>
      <c r="B68" s="593" t="s">
        <v>243</v>
      </c>
      <c r="C68" s="594"/>
      <c r="D68" s="200">
        <v>1</v>
      </c>
      <c r="E68" s="202">
        <v>100</v>
      </c>
      <c r="F68" s="306">
        <f>E68*D68</f>
        <v>100</v>
      </c>
      <c r="G68" s="42"/>
    </row>
    <row r="69" spans="1:7" ht="15.75" thickBot="1" x14ac:dyDescent="0.3">
      <c r="A69" s="552" t="s">
        <v>270</v>
      </c>
      <c r="B69" s="617"/>
      <c r="C69" s="617"/>
      <c r="D69" s="617"/>
      <c r="E69" s="618"/>
      <c r="F69" s="316">
        <f>SUM(F68:F68)</f>
        <v>100</v>
      </c>
      <c r="G69" s="42"/>
    </row>
    <row r="70" spans="1:7" ht="15.75" thickBot="1" x14ac:dyDescent="0.3">
      <c r="A70" s="552" t="s">
        <v>267</v>
      </c>
      <c r="B70" s="553"/>
      <c r="C70" s="553"/>
      <c r="D70" s="553"/>
      <c r="E70" s="598"/>
      <c r="F70" s="316">
        <v>24</v>
      </c>
      <c r="G70" s="211"/>
    </row>
    <row r="71" spans="1:7" ht="15.75" thickBot="1" x14ac:dyDescent="0.3">
      <c r="A71" s="604" t="s">
        <v>271</v>
      </c>
      <c r="B71" s="605"/>
      <c r="C71" s="605"/>
      <c r="D71" s="605"/>
      <c r="E71" s="606"/>
      <c r="F71" s="317">
        <f>F69/F70</f>
        <v>4.166666666666667</v>
      </c>
      <c r="G71" s="42"/>
    </row>
    <row r="72" spans="1:7" ht="16.5" thickTop="1" thickBot="1" x14ac:dyDescent="0.3">
      <c r="A72" s="580"/>
      <c r="B72" s="581"/>
      <c r="C72" s="581"/>
      <c r="D72" s="581"/>
      <c r="E72" s="581"/>
      <c r="F72" s="581"/>
      <c r="G72" s="582"/>
    </row>
    <row r="73" spans="1:7" ht="15.75" thickBot="1" x14ac:dyDescent="0.3">
      <c r="A73" s="607" t="s">
        <v>259</v>
      </c>
      <c r="B73" s="608"/>
      <c r="C73" s="608"/>
      <c r="D73" s="608"/>
      <c r="E73" s="609"/>
      <c r="F73" s="236">
        <f>SUM(F54+F63+F71)</f>
        <v>3841.2166666666667</v>
      </c>
      <c r="G73" s="217"/>
    </row>
    <row r="74" spans="1:7" ht="15.75" thickTop="1" x14ac:dyDescent="0.25">
      <c r="A74" s="580"/>
      <c r="B74" s="581"/>
      <c r="C74" s="581"/>
      <c r="D74" s="581"/>
      <c r="E74" s="581"/>
      <c r="F74" s="581"/>
      <c r="G74" s="582"/>
    </row>
    <row r="75" spans="1:7" ht="15.75" thickBot="1" x14ac:dyDescent="0.3">
      <c r="A75" s="577" t="s">
        <v>244</v>
      </c>
      <c r="B75" s="578"/>
      <c r="C75" s="578"/>
      <c r="D75" s="578"/>
      <c r="E75" s="578"/>
      <c r="F75" s="578"/>
      <c r="G75" s="579"/>
    </row>
    <row r="76" spans="1:7" ht="15.75" thickTop="1" x14ac:dyDescent="0.25">
      <c r="A76" s="313" t="s">
        <v>0</v>
      </c>
      <c r="B76" s="590" t="s">
        <v>234</v>
      </c>
      <c r="C76" s="591"/>
      <c r="D76" s="309" t="s">
        <v>273</v>
      </c>
      <c r="E76" s="309" t="s">
        <v>101</v>
      </c>
      <c r="F76" s="311" t="s">
        <v>261</v>
      </c>
      <c r="G76" s="42"/>
    </row>
    <row r="77" spans="1:7" x14ac:dyDescent="0.25">
      <c r="A77" s="212">
        <v>1</v>
      </c>
      <c r="B77" s="592" t="s">
        <v>272</v>
      </c>
      <c r="C77" s="573"/>
      <c r="D77" s="200">
        <v>1</v>
      </c>
      <c r="E77" s="202">
        <v>1000</v>
      </c>
      <c r="F77" s="306">
        <f>E77*D77</f>
        <v>1000</v>
      </c>
      <c r="G77" s="42"/>
    </row>
    <row r="78" spans="1:7" x14ac:dyDescent="0.25">
      <c r="A78" s="212">
        <f>A77+1</f>
        <v>2</v>
      </c>
      <c r="B78" s="593" t="s">
        <v>245</v>
      </c>
      <c r="C78" s="594"/>
      <c r="D78" s="200">
        <v>8.3333333333333329E-2</v>
      </c>
      <c r="E78" s="202">
        <v>2500</v>
      </c>
      <c r="F78" s="306">
        <f>E78*D78</f>
        <v>208.33333333333331</v>
      </c>
      <c r="G78" s="42"/>
    </row>
    <row r="79" spans="1:7" x14ac:dyDescent="0.25">
      <c r="A79" s="212">
        <f t="shared" ref="A79:A84" si="4">A78+1</f>
        <v>3</v>
      </c>
      <c r="B79" s="583" t="s">
        <v>246</v>
      </c>
      <c r="C79" s="583"/>
      <c r="D79" s="200">
        <v>1</v>
      </c>
      <c r="E79" s="202">
        <v>250</v>
      </c>
      <c r="F79" s="306">
        <f t="shared" ref="F79:F84" si="5">E79*D79</f>
        <v>250</v>
      </c>
      <c r="G79" s="42"/>
    </row>
    <row r="80" spans="1:7" x14ac:dyDescent="0.25">
      <c r="A80" s="212">
        <f t="shared" si="4"/>
        <v>4</v>
      </c>
      <c r="B80" s="583" t="s">
        <v>247</v>
      </c>
      <c r="C80" s="583"/>
      <c r="D80" s="200">
        <v>1</v>
      </c>
      <c r="E80" s="202">
        <v>300</v>
      </c>
      <c r="F80" s="306">
        <f t="shared" si="5"/>
        <v>300</v>
      </c>
      <c r="G80" s="42"/>
    </row>
    <row r="81" spans="1:7" x14ac:dyDescent="0.25">
      <c r="A81" s="212">
        <f t="shared" si="4"/>
        <v>5</v>
      </c>
      <c r="B81" s="583" t="s">
        <v>248</v>
      </c>
      <c r="C81" s="583"/>
      <c r="D81" s="200">
        <v>1</v>
      </c>
      <c r="E81" s="202">
        <v>100</v>
      </c>
      <c r="F81" s="306">
        <f t="shared" si="5"/>
        <v>100</v>
      </c>
      <c r="G81" s="42"/>
    </row>
    <row r="82" spans="1:7" x14ac:dyDescent="0.25">
      <c r="A82" s="212">
        <f t="shared" si="4"/>
        <v>6</v>
      </c>
      <c r="B82" s="583" t="s">
        <v>249</v>
      </c>
      <c r="C82" s="583"/>
      <c r="D82" s="200">
        <v>8.3333333333333329E-2</v>
      </c>
      <c r="E82" s="202">
        <v>2300</v>
      </c>
      <c r="F82" s="306">
        <f t="shared" si="5"/>
        <v>191.66666666666666</v>
      </c>
      <c r="G82" s="42"/>
    </row>
    <row r="83" spans="1:7" x14ac:dyDescent="0.25">
      <c r="A83" s="212">
        <f t="shared" si="4"/>
        <v>7</v>
      </c>
      <c r="B83" s="583" t="s">
        <v>250</v>
      </c>
      <c r="C83" s="583"/>
      <c r="D83" s="200">
        <v>1</v>
      </c>
      <c r="E83" s="202">
        <v>300</v>
      </c>
      <c r="F83" s="306">
        <f t="shared" si="5"/>
        <v>300</v>
      </c>
      <c r="G83" s="42"/>
    </row>
    <row r="84" spans="1:7" ht="15.75" thickBot="1" x14ac:dyDescent="0.3">
      <c r="A84" s="234">
        <f t="shared" si="4"/>
        <v>8</v>
      </c>
      <c r="B84" s="619" t="s">
        <v>251</v>
      </c>
      <c r="C84" s="619"/>
      <c r="D84" s="200">
        <v>8.3333333333333329E-2</v>
      </c>
      <c r="E84" s="235">
        <v>100</v>
      </c>
      <c r="F84" s="318">
        <f t="shared" si="5"/>
        <v>8.3333333333333321</v>
      </c>
      <c r="G84" s="42"/>
    </row>
    <row r="85" spans="1:7" ht="15.75" thickBot="1" x14ac:dyDescent="0.3">
      <c r="A85" s="607" t="s">
        <v>274</v>
      </c>
      <c r="B85" s="652"/>
      <c r="C85" s="652"/>
      <c r="D85" s="652"/>
      <c r="E85" s="653"/>
      <c r="F85" s="319">
        <f>SUM(F77:F84)</f>
        <v>2358.3333333333335</v>
      </c>
      <c r="G85" s="42"/>
    </row>
    <row r="86" spans="1:7" ht="15.75" thickTop="1" x14ac:dyDescent="0.25">
      <c r="A86" s="343"/>
      <c r="B86" s="185"/>
      <c r="C86" s="185"/>
      <c r="D86" s="185"/>
      <c r="E86" s="185"/>
      <c r="F86" s="344"/>
      <c r="G86" s="42"/>
    </row>
    <row r="87" spans="1:7" x14ac:dyDescent="0.25">
      <c r="A87" s="343"/>
      <c r="B87" s="185"/>
      <c r="C87" s="185"/>
      <c r="D87" s="185"/>
      <c r="E87" s="185"/>
      <c r="F87" s="344"/>
      <c r="G87" s="42"/>
    </row>
    <row r="88" spans="1:7" ht="15.75" thickBot="1" x14ac:dyDescent="0.3">
      <c r="A88" s="622"/>
      <c r="B88" s="623"/>
      <c r="C88" s="623"/>
      <c r="D88" s="623"/>
      <c r="E88" s="623"/>
      <c r="F88" s="623"/>
      <c r="G88" s="624"/>
    </row>
    <row r="89" spans="1:7" x14ac:dyDescent="0.25">
      <c r="A89" s="654" t="s">
        <v>252</v>
      </c>
      <c r="B89" s="655"/>
      <c r="C89" s="655"/>
      <c r="D89" s="655"/>
      <c r="E89" s="655"/>
      <c r="F89" s="655"/>
      <c r="G89" s="656"/>
    </row>
    <row r="90" spans="1:7" x14ac:dyDescent="0.25">
      <c r="A90" s="113"/>
      <c r="B90" s="247" t="s">
        <v>253</v>
      </c>
      <c r="C90" s="242">
        <f>F35</f>
        <v>14453.761870129871</v>
      </c>
      <c r="D90" s="250"/>
      <c r="E90" s="251"/>
      <c r="F90" s="251"/>
      <c r="G90" s="42"/>
    </row>
    <row r="91" spans="1:7" x14ac:dyDescent="0.25">
      <c r="A91" s="113"/>
      <c r="B91" s="247" t="s">
        <v>181</v>
      </c>
      <c r="C91" s="242">
        <f>F73</f>
        <v>3841.2166666666667</v>
      </c>
      <c r="D91" s="252"/>
      <c r="E91" s="40"/>
      <c r="F91" s="40"/>
      <c r="G91" s="42"/>
    </row>
    <row r="92" spans="1:7" x14ac:dyDescent="0.25">
      <c r="A92" s="113"/>
      <c r="B92" s="247" t="s">
        <v>254</v>
      </c>
      <c r="C92" s="242">
        <f>F85</f>
        <v>2358.3333333333335</v>
      </c>
      <c r="D92" s="252"/>
      <c r="E92" s="40"/>
      <c r="F92" s="40"/>
      <c r="G92" s="42"/>
    </row>
    <row r="93" spans="1:7" x14ac:dyDescent="0.25">
      <c r="A93" s="248"/>
      <c r="B93" s="215" t="s">
        <v>298</v>
      </c>
      <c r="C93" s="216">
        <f>C90+C91+C92</f>
        <v>20653.31187012987</v>
      </c>
      <c r="D93" s="252"/>
      <c r="E93" s="40"/>
      <c r="F93" s="40"/>
      <c r="G93" s="42"/>
    </row>
    <row r="94" spans="1:7" x14ac:dyDescent="0.25">
      <c r="A94" s="614" t="s">
        <v>299</v>
      </c>
      <c r="B94" s="615"/>
      <c r="C94" s="615"/>
      <c r="D94" s="551"/>
      <c r="E94" s="551"/>
      <c r="F94" s="551"/>
      <c r="G94" s="616"/>
    </row>
    <row r="95" spans="1:7" x14ac:dyDescent="0.25">
      <c r="A95" s="429"/>
      <c r="B95" s="551"/>
      <c r="C95" s="551"/>
      <c r="D95" s="551"/>
      <c r="E95" s="551"/>
      <c r="F95" s="551"/>
      <c r="G95" s="616"/>
    </row>
    <row r="96" spans="1:7" x14ac:dyDescent="0.25">
      <c r="A96" s="429" t="str">
        <f>'PLANILHA ORÇAMENTARIA'!A26</f>
        <v>João Monlevade(MG), 01 de dezembro de 2025</v>
      </c>
      <c r="B96" s="551"/>
      <c r="C96" s="551"/>
      <c r="D96" s="551"/>
      <c r="E96" s="551"/>
      <c r="F96" s="551"/>
      <c r="G96" s="616"/>
    </row>
    <row r="97" spans="1:7" x14ac:dyDescent="0.25">
      <c r="A97" s="429" t="s">
        <v>49</v>
      </c>
      <c r="B97" s="551"/>
      <c r="C97" s="551"/>
      <c r="D97" s="551"/>
      <c r="E97" s="551"/>
      <c r="F97" s="551"/>
      <c r="G97" s="616"/>
    </row>
    <row r="98" spans="1:7" x14ac:dyDescent="0.25">
      <c r="A98" s="429"/>
      <c r="B98" s="551"/>
      <c r="C98" s="551"/>
      <c r="D98" s="551"/>
      <c r="E98" s="551"/>
      <c r="F98" s="551"/>
      <c r="G98" s="616"/>
    </row>
    <row r="99" spans="1:7" x14ac:dyDescent="0.25">
      <c r="A99" s="429"/>
      <c r="B99" s="551"/>
      <c r="C99" s="551"/>
      <c r="D99" s="551"/>
      <c r="E99" s="551"/>
      <c r="F99" s="551"/>
      <c r="G99" s="616"/>
    </row>
    <row r="100" spans="1:7" x14ac:dyDescent="0.25">
      <c r="A100" s="429"/>
      <c r="B100" s="551"/>
      <c r="C100" s="551"/>
      <c r="D100" s="551"/>
      <c r="E100" s="551"/>
      <c r="F100" s="551"/>
      <c r="G100" s="616"/>
    </row>
    <row r="101" spans="1:7" x14ac:dyDescent="0.25">
      <c r="A101" s="429"/>
      <c r="B101" s="551"/>
      <c r="C101" s="551"/>
      <c r="D101" s="551"/>
      <c r="E101" s="551"/>
      <c r="F101" s="551"/>
      <c r="G101" s="616"/>
    </row>
    <row r="102" spans="1:7" x14ac:dyDescent="0.25">
      <c r="A102" s="429"/>
      <c r="B102" s="551"/>
      <c r="C102" s="551"/>
      <c r="D102" s="551"/>
      <c r="E102" s="551"/>
      <c r="F102" s="551"/>
      <c r="G102" s="616"/>
    </row>
    <row r="103" spans="1:7" x14ac:dyDescent="0.25">
      <c r="A103" s="429"/>
      <c r="B103" s="551"/>
      <c r="C103" s="551"/>
      <c r="D103" s="551"/>
      <c r="E103" s="551"/>
      <c r="F103" s="551"/>
      <c r="G103" s="616"/>
    </row>
    <row r="104" spans="1:7" x14ac:dyDescent="0.25">
      <c r="A104" s="429" t="str">
        <f>'PLANILHA ORÇAMENTARIA'!A31</f>
        <v>_____________________________________________________</v>
      </c>
      <c r="B104" s="391"/>
      <c r="C104" s="391"/>
      <c r="D104" s="551" t="str">
        <f>'PLANILHA ORÇAMENTARIA'!E31</f>
        <v>_____________________________________________________</v>
      </c>
      <c r="E104" s="391"/>
      <c r="F104" s="391"/>
      <c r="G104" s="392"/>
    </row>
    <row r="105" spans="1:7" x14ac:dyDescent="0.25">
      <c r="A105" s="429" t="str">
        <f>'PLANILHA ORÇAMENTARIA'!A32</f>
        <v xml:space="preserve">MARCO ANTONIO PENIDO </v>
      </c>
      <c r="B105" s="391"/>
      <c r="C105" s="391"/>
      <c r="D105" s="551" t="str">
        <f>'PLANILHA ORÇAMENTARIA'!E32</f>
        <v xml:space="preserve"> DILERMANDO  DE ARANDA LIMA</v>
      </c>
      <c r="E105" s="391"/>
      <c r="F105" s="391"/>
      <c r="G105" s="392"/>
    </row>
    <row r="106" spans="1:7" x14ac:dyDescent="0.25">
      <c r="A106" s="429" t="str">
        <f>'PLANILHA ORÇAMENTARIA'!A33</f>
        <v>SECRETARIA MUNICIPAL DE SERVIÇOS URBANOS</v>
      </c>
      <c r="B106" s="391"/>
      <c r="C106" s="391"/>
      <c r="D106" s="551" t="str">
        <f>'PLANILHA ORÇAMENTARIA'!E33</f>
        <v>ENGENHEIRO CIVIL</v>
      </c>
      <c r="E106" s="391"/>
      <c r="F106" s="391"/>
      <c r="G106" s="392"/>
    </row>
    <row r="107" spans="1:7" x14ac:dyDescent="0.25">
      <c r="A107" s="429" t="s">
        <v>49</v>
      </c>
      <c r="B107" s="391"/>
      <c r="C107" s="391"/>
      <c r="D107" s="551" t="str">
        <f>'PLANILHA ORÇAMENTARIA'!E34</f>
        <v>CREA-MG 49.378/D</v>
      </c>
      <c r="E107" s="391"/>
      <c r="F107" s="391"/>
      <c r="G107" s="392"/>
    </row>
    <row r="108" spans="1:7" ht="15.75" thickBot="1" x14ac:dyDescent="0.3">
      <c r="A108" s="43"/>
      <c r="B108" s="44"/>
      <c r="C108" s="44"/>
      <c r="D108" s="44"/>
      <c r="E108" s="44"/>
      <c r="F108" s="44"/>
      <c r="G108" s="46"/>
    </row>
    <row r="109" spans="1:7" ht="15.75" thickTop="1" x14ac:dyDescent="0.25">
      <c r="E109"/>
    </row>
    <row r="110" spans="1:7" x14ac:dyDescent="0.25">
      <c r="E110"/>
    </row>
    <row r="111" spans="1:7" x14ac:dyDescent="0.25">
      <c r="E111"/>
    </row>
    <row r="112" spans="1:7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</sheetData>
  <mergeCells count="93">
    <mergeCell ref="A38:G38"/>
    <mergeCell ref="A39:G39"/>
    <mergeCell ref="A48:G48"/>
    <mergeCell ref="A103:G103"/>
    <mergeCell ref="A98:G98"/>
    <mergeCell ref="A99:G99"/>
    <mergeCell ref="A100:G100"/>
    <mergeCell ref="A85:E85"/>
    <mergeCell ref="A96:G96"/>
    <mergeCell ref="A97:G97"/>
    <mergeCell ref="A101:G101"/>
    <mergeCell ref="A102:G102"/>
    <mergeCell ref="A89:G89"/>
    <mergeCell ref="A95:G95"/>
    <mergeCell ref="B81:C81"/>
    <mergeCell ref="B83:C83"/>
    <mergeCell ref="A88:G88"/>
    <mergeCell ref="A30:G30"/>
    <mergeCell ref="A15:G15"/>
    <mergeCell ref="B31:C31"/>
    <mergeCell ref="A16:G16"/>
    <mergeCell ref="A18:G18"/>
    <mergeCell ref="B22:C22"/>
    <mergeCell ref="B20:C20"/>
    <mergeCell ref="B21:C21"/>
    <mergeCell ref="A24:E24"/>
    <mergeCell ref="A25:G25"/>
    <mergeCell ref="E26:G26"/>
    <mergeCell ref="E27:G27"/>
    <mergeCell ref="E28:G28"/>
    <mergeCell ref="B52:C52"/>
    <mergeCell ref="B50:C50"/>
    <mergeCell ref="B33:C33"/>
    <mergeCell ref="A94:G94"/>
    <mergeCell ref="B76:C76"/>
    <mergeCell ref="B77:C77"/>
    <mergeCell ref="B78:C78"/>
    <mergeCell ref="B79:C79"/>
    <mergeCell ref="B53:C53"/>
    <mergeCell ref="B34:C34"/>
    <mergeCell ref="B51:C51"/>
    <mergeCell ref="A65:G65"/>
    <mergeCell ref="A69:E69"/>
    <mergeCell ref="A70:E70"/>
    <mergeCell ref="B84:C84"/>
    <mergeCell ref="B80:C80"/>
    <mergeCell ref="A72:G72"/>
    <mergeCell ref="A64:G64"/>
    <mergeCell ref="A56:G56"/>
    <mergeCell ref="A61:E61"/>
    <mergeCell ref="A63:E63"/>
    <mergeCell ref="B57:C57"/>
    <mergeCell ref="B58:C58"/>
    <mergeCell ref="A75:G75"/>
    <mergeCell ref="A74:G74"/>
    <mergeCell ref="B82:C82"/>
    <mergeCell ref="A7:F7"/>
    <mergeCell ref="A9:G9"/>
    <mergeCell ref="B66:C66"/>
    <mergeCell ref="B67:C67"/>
    <mergeCell ref="B68:C68"/>
    <mergeCell ref="B59:C59"/>
    <mergeCell ref="B60:C60"/>
    <mergeCell ref="B23:C23"/>
    <mergeCell ref="A62:E62"/>
    <mergeCell ref="A54:E54"/>
    <mergeCell ref="A55:G55"/>
    <mergeCell ref="A71:E71"/>
    <mergeCell ref="A73:E73"/>
    <mergeCell ref="A35:E35"/>
    <mergeCell ref="A49:G49"/>
    <mergeCell ref="A1:G1"/>
    <mergeCell ref="A2:G2"/>
    <mergeCell ref="A3:G3"/>
    <mergeCell ref="A5:G5"/>
    <mergeCell ref="A6:F6"/>
    <mergeCell ref="A11:G11"/>
    <mergeCell ref="A12:G12"/>
    <mergeCell ref="A13:G13"/>
    <mergeCell ref="A14:G14"/>
    <mergeCell ref="A8:F8"/>
    <mergeCell ref="A10:G10"/>
    <mergeCell ref="A37:G37"/>
    <mergeCell ref="B32:C32"/>
    <mergeCell ref="A19:G19"/>
    <mergeCell ref="A106:C106"/>
    <mergeCell ref="D104:G104"/>
    <mergeCell ref="D105:G105"/>
    <mergeCell ref="D106:G106"/>
    <mergeCell ref="A107:C107"/>
    <mergeCell ref="D107:G107"/>
    <mergeCell ref="A104:C104"/>
    <mergeCell ref="A105:C105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ADFD-0287-4462-A80A-B6AB60B871F0}">
  <dimension ref="A1:I87"/>
  <sheetViews>
    <sheetView view="pageBreakPreview" topLeftCell="A66" zoomScaleSheetLayoutView="100" workbookViewId="0">
      <selection activeCell="D58" sqref="D58"/>
    </sheetView>
  </sheetViews>
  <sheetFormatPr defaultRowHeight="15" x14ac:dyDescent="0.25"/>
  <cols>
    <col min="1" max="1" width="8.42578125" customWidth="1"/>
    <col min="2" max="2" width="90.5703125" customWidth="1"/>
    <col min="3" max="3" width="16.28515625" customWidth="1"/>
    <col min="4" max="4" width="16.140625" customWidth="1"/>
    <col min="5" max="5" width="17.140625" style="1" customWidth="1"/>
    <col min="6" max="6" width="19.42578125" customWidth="1"/>
    <col min="7" max="7" width="17.85546875" customWidth="1"/>
    <col min="8" max="8" width="18.85546875" customWidth="1"/>
    <col min="9" max="9" width="15.7109375" customWidth="1"/>
  </cols>
  <sheetData>
    <row r="1" spans="1:9" ht="21" thickTop="1" x14ac:dyDescent="0.3">
      <c r="A1" s="557" t="str">
        <f>'PLANILHA ORÇAMENTARIA'!A1</f>
        <v>PREFEITURA MUNICIPAL DE JOÃO MONLEVADE</v>
      </c>
      <c r="B1" s="558"/>
      <c r="C1" s="558"/>
      <c r="D1" s="558"/>
      <c r="E1" s="558"/>
      <c r="F1" s="558"/>
      <c r="G1" s="558"/>
      <c r="H1" s="669"/>
      <c r="I1" s="670"/>
    </row>
    <row r="2" spans="1:9" x14ac:dyDescent="0.25">
      <c r="A2" s="560" t="str">
        <f>'PLANILHA ORÇAMENTARIA'!A2</f>
        <v>CEP 35.930-027 - ESTADO DE MINAS GERAIS</v>
      </c>
      <c r="B2" s="561"/>
      <c r="C2" s="561"/>
      <c r="D2" s="561"/>
      <c r="E2" s="561"/>
      <c r="F2" s="561"/>
      <c r="G2" s="561"/>
      <c r="H2" s="389"/>
      <c r="I2" s="666"/>
    </row>
    <row r="3" spans="1:9" x14ac:dyDescent="0.25">
      <c r="A3" s="560" t="str">
        <f>'PLANILHA ORÇAMENTARIA'!A3</f>
        <v>SECRETARIA MUNICIPAL DE SERVIÇOS URBANOS</v>
      </c>
      <c r="B3" s="561"/>
      <c r="C3" s="561"/>
      <c r="D3" s="561"/>
      <c r="E3" s="561"/>
      <c r="F3" s="561"/>
      <c r="G3" s="561"/>
      <c r="H3" s="389"/>
      <c r="I3" s="666"/>
    </row>
    <row r="4" spans="1:9" ht="10.5" customHeight="1" x14ac:dyDescent="0.25">
      <c r="A4" s="671"/>
      <c r="B4" s="389"/>
      <c r="C4" s="389"/>
      <c r="D4" s="389"/>
      <c r="E4" s="389"/>
      <c r="F4" s="389"/>
      <c r="G4" s="389"/>
      <c r="H4" s="389"/>
      <c r="I4" s="666"/>
    </row>
    <row r="5" spans="1:9" ht="16.5" thickBot="1" x14ac:dyDescent="0.3">
      <c r="A5" s="672" t="s">
        <v>329</v>
      </c>
      <c r="B5" s="673"/>
      <c r="C5" s="673"/>
      <c r="D5" s="673"/>
      <c r="E5" s="673"/>
      <c r="F5" s="673"/>
      <c r="G5" s="673"/>
      <c r="H5" s="389"/>
      <c r="I5" s="666"/>
    </row>
    <row r="6" spans="1:9" ht="22.5" customHeight="1" thickBot="1" x14ac:dyDescent="0.3">
      <c r="A6" s="674" t="str">
        <f>'PLANILHA ORÇAMENTARIA'!A6</f>
        <v xml:space="preserve">EDITAL DE CONCORRENCIA ELETRONICA Nº </v>
      </c>
      <c r="B6" s="675"/>
      <c r="C6" s="675"/>
      <c r="D6" s="675"/>
      <c r="E6" s="675"/>
      <c r="F6" s="675"/>
      <c r="G6" s="553"/>
      <c r="H6" s="553"/>
      <c r="I6" s="228">
        <f>'PLANILHA ORÇAMENTARIA'!I6</f>
        <v>45992</v>
      </c>
    </row>
    <row r="7" spans="1:9" ht="15.75" thickBot="1" x14ac:dyDescent="0.3">
      <c r="A7" s="676" t="str">
        <f>'PLANILHA ORÇAMENTARIA'!A7</f>
        <v>REFERÊNCIAS DE PREÇOS: SUDECAP: JULHO/2025 (ONERADA), COMPOSIÇÕES PRÓPRIAS: DEZEMBRO/2025 (CONVENÇÕES COLETIVAS/COTAÇÕES)</v>
      </c>
      <c r="B7" s="677"/>
      <c r="C7" s="677"/>
      <c r="D7" s="677"/>
      <c r="E7" s="677"/>
      <c r="F7" s="677"/>
      <c r="G7" s="678"/>
      <c r="H7" s="678"/>
      <c r="I7" s="219" t="s">
        <v>256</v>
      </c>
    </row>
    <row r="8" spans="1:9" ht="30.75" customHeight="1" thickBot="1" x14ac:dyDescent="0.3">
      <c r="A8" s="566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67"/>
      <c r="C8" s="567"/>
      <c r="D8" s="567"/>
      <c r="E8" s="567"/>
      <c r="F8" s="567"/>
      <c r="G8" s="608"/>
      <c r="H8" s="609"/>
      <c r="I8" s="218">
        <f>BDI!M7</f>
        <v>0.27039999999999997</v>
      </c>
    </row>
    <row r="9" spans="1:9" ht="16.5" thickTop="1" x14ac:dyDescent="0.25">
      <c r="A9" s="681" t="s">
        <v>0</v>
      </c>
      <c r="B9" s="682"/>
      <c r="C9" s="682"/>
      <c r="D9" s="682"/>
      <c r="E9" s="682"/>
      <c r="F9" s="682"/>
      <c r="G9" s="682"/>
      <c r="H9" s="669"/>
      <c r="I9" s="670"/>
    </row>
    <row r="10" spans="1:9" x14ac:dyDescent="0.25">
      <c r="A10" s="620" t="str">
        <f>'PLANILHA ORÇAMENTARIA'!A18</f>
        <v>2.1</v>
      </c>
      <c r="B10" s="683"/>
      <c r="C10" s="683"/>
      <c r="D10" s="683"/>
      <c r="E10" s="683"/>
      <c r="F10" s="683"/>
      <c r="G10" s="683"/>
      <c r="H10" s="389"/>
      <c r="I10" s="666"/>
    </row>
    <row r="11" spans="1:9" x14ac:dyDescent="0.25">
      <c r="A11" s="620" t="str">
        <f>'PLANILHA ORÇAMENTARIA'!B18</f>
        <v>CPU 02</v>
      </c>
      <c r="B11" s="683"/>
      <c r="C11" s="683"/>
      <c r="D11" s="683"/>
      <c r="E11" s="683"/>
      <c r="F11" s="683"/>
      <c r="G11" s="683"/>
      <c r="H11" s="389"/>
      <c r="I11" s="666"/>
    </row>
    <row r="12" spans="1:9" ht="22.5" customHeight="1" x14ac:dyDescent="0.25">
      <c r="A12" s="679" t="str">
        <f>'PLANILHA ORÇAMENTARIA'!D18</f>
        <v>COLETA E TRANSPORTE DENTRO DO MUNICIPIO DE RESIDUO SÓLIDOS DOS SERVIÇOS PUBLICOS MUNICIPAL DE SAÚDE (RSS).</v>
      </c>
      <c r="B12" s="680"/>
      <c r="C12" s="680"/>
      <c r="D12" s="680"/>
      <c r="E12" s="680"/>
      <c r="F12" s="680"/>
      <c r="G12" s="680"/>
      <c r="H12" s="389"/>
      <c r="I12" s="666"/>
    </row>
    <row r="13" spans="1:9" x14ac:dyDescent="0.25">
      <c r="A13" s="429" t="s">
        <v>255</v>
      </c>
      <c r="B13" s="430"/>
      <c r="C13" s="430"/>
      <c r="D13" s="430"/>
      <c r="E13" s="430"/>
      <c r="F13" s="430"/>
      <c r="G13" s="430"/>
      <c r="H13" s="389"/>
      <c r="I13" s="666"/>
    </row>
    <row r="14" spans="1:9" ht="15.75" thickBot="1" x14ac:dyDescent="0.3">
      <c r="A14" s="420" t="s">
        <v>49</v>
      </c>
      <c r="B14" s="394"/>
      <c r="C14" s="394"/>
      <c r="D14" s="394"/>
      <c r="E14" s="394"/>
      <c r="F14" s="394"/>
      <c r="G14" s="394"/>
      <c r="H14" s="389"/>
      <c r="I14" s="666"/>
    </row>
    <row r="15" spans="1:9" ht="28.5" customHeight="1" thickBot="1" x14ac:dyDescent="0.3">
      <c r="A15" s="627" t="s">
        <v>275</v>
      </c>
      <c r="B15" s="684"/>
      <c r="C15" s="684"/>
      <c r="D15" s="684"/>
      <c r="E15" s="684"/>
      <c r="F15" s="684"/>
      <c r="G15" s="684"/>
      <c r="H15" s="684"/>
      <c r="I15" s="685"/>
    </row>
    <row r="16" spans="1:9" ht="15.75" thickBot="1" x14ac:dyDescent="0.3">
      <c r="A16" s="420" t="s">
        <v>49</v>
      </c>
      <c r="B16" s="394"/>
      <c r="C16" s="394"/>
      <c r="D16" s="394"/>
      <c r="E16" s="394"/>
      <c r="F16" s="394"/>
      <c r="G16" s="394"/>
      <c r="H16" s="389"/>
      <c r="I16" s="666"/>
    </row>
    <row r="17" spans="1:9" ht="15.75" thickBot="1" x14ac:dyDescent="0.3">
      <c r="A17" s="659" t="s">
        <v>353</v>
      </c>
      <c r="B17" s="660"/>
      <c r="C17" s="660"/>
      <c r="D17" s="660"/>
      <c r="E17" s="660"/>
      <c r="F17" s="660"/>
      <c r="G17" s="660"/>
      <c r="H17" s="660"/>
      <c r="I17" s="661"/>
    </row>
    <row r="18" spans="1:9" ht="9.75" customHeight="1" x14ac:dyDescent="0.25">
      <c r="A18" s="393" t="s">
        <v>49</v>
      </c>
      <c r="B18" s="432"/>
      <c r="C18" s="432"/>
      <c r="D18" s="432"/>
      <c r="E18" s="432"/>
      <c r="F18" s="432"/>
      <c r="G18" s="432"/>
      <c r="H18" s="457"/>
      <c r="I18" s="458"/>
    </row>
    <row r="19" spans="1:9" x14ac:dyDescent="0.25">
      <c r="A19" s="113" t="s">
        <v>351</v>
      </c>
      <c r="B19" s="40"/>
      <c r="C19" s="40"/>
      <c r="D19" s="40"/>
      <c r="E19" s="220">
        <v>5100</v>
      </c>
      <c r="F19" s="40"/>
      <c r="G19" s="40"/>
      <c r="H19" s="40"/>
      <c r="I19" s="42"/>
    </row>
    <row r="20" spans="1:9" ht="10.5" customHeight="1" thickBot="1" x14ac:dyDescent="0.3">
      <c r="A20" s="393" t="s">
        <v>49</v>
      </c>
      <c r="B20" s="432"/>
      <c r="C20" s="432"/>
      <c r="D20" s="432"/>
      <c r="E20" s="432"/>
      <c r="F20" s="432"/>
      <c r="G20" s="432"/>
      <c r="H20" s="457"/>
      <c r="I20" s="458"/>
    </row>
    <row r="21" spans="1:9" ht="15.75" thickBot="1" x14ac:dyDescent="0.3">
      <c r="A21" s="659" t="s">
        <v>330</v>
      </c>
      <c r="B21" s="660"/>
      <c r="C21" s="660"/>
      <c r="D21" s="660"/>
      <c r="E21" s="660"/>
      <c r="F21" s="660"/>
      <c r="G21" s="660"/>
      <c r="H21" s="660"/>
      <c r="I21" s="661"/>
    </row>
    <row r="22" spans="1:9" x14ac:dyDescent="0.25">
      <c r="A22" s="113"/>
      <c r="B22" s="40"/>
      <c r="C22" s="40"/>
      <c r="D22" s="40"/>
      <c r="E22" s="40"/>
      <c r="F22" s="40"/>
      <c r="G22" s="40"/>
      <c r="H22" s="40"/>
      <c r="I22" s="42"/>
    </row>
    <row r="23" spans="1:9" x14ac:dyDescent="0.25">
      <c r="A23" s="113" t="s">
        <v>355</v>
      </c>
      <c r="B23" s="40"/>
      <c r="C23" s="40"/>
      <c r="D23" s="40"/>
      <c r="E23" s="40"/>
      <c r="F23" s="360">
        <v>83360</v>
      </c>
      <c r="G23" s="40" t="s">
        <v>356</v>
      </c>
      <c r="H23" s="40"/>
      <c r="I23" s="42"/>
    </row>
    <row r="24" spans="1:9" x14ac:dyDescent="0.25">
      <c r="A24" s="113" t="s">
        <v>357</v>
      </c>
      <c r="B24" s="40"/>
      <c r="C24" s="40"/>
      <c r="D24" s="40"/>
      <c r="E24" s="40"/>
      <c r="F24" s="360">
        <f>E19*12</f>
        <v>61200</v>
      </c>
      <c r="G24" s="40" t="s">
        <v>358</v>
      </c>
      <c r="H24" s="40"/>
      <c r="I24" s="42"/>
    </row>
    <row r="25" spans="1:9" x14ac:dyDescent="0.25">
      <c r="A25" s="113" t="s">
        <v>359</v>
      </c>
      <c r="B25" s="40"/>
      <c r="C25" s="40"/>
      <c r="D25" s="40"/>
      <c r="E25" s="40"/>
      <c r="F25" s="360">
        <v>1754</v>
      </c>
      <c r="G25" s="40" t="s">
        <v>354</v>
      </c>
      <c r="H25" s="40"/>
      <c r="I25" s="42"/>
    </row>
    <row r="26" spans="1:9" x14ac:dyDescent="0.25">
      <c r="A26" s="113" t="s">
        <v>360</v>
      </c>
      <c r="B26" s="40"/>
      <c r="C26" s="40"/>
      <c r="D26" s="40"/>
      <c r="E26" s="40"/>
      <c r="F26" s="40">
        <v>7.33</v>
      </c>
      <c r="G26" s="40" t="s">
        <v>277</v>
      </c>
      <c r="H26" s="40"/>
      <c r="I26" s="42"/>
    </row>
    <row r="27" spans="1:9" x14ac:dyDescent="0.25">
      <c r="A27" s="113" t="s">
        <v>278</v>
      </c>
      <c r="B27" s="40"/>
      <c r="C27" s="40"/>
      <c r="D27" s="40"/>
      <c r="E27" s="40"/>
      <c r="F27" s="40">
        <v>25.25</v>
      </c>
      <c r="G27" s="40" t="s">
        <v>279</v>
      </c>
      <c r="H27" s="40"/>
      <c r="I27" s="42"/>
    </row>
    <row r="28" spans="1:9" ht="15.75" thickBot="1" x14ac:dyDescent="0.3">
      <c r="A28" s="113"/>
      <c r="B28" s="40"/>
      <c r="C28" s="40"/>
      <c r="D28" s="40"/>
      <c r="E28" s="40"/>
      <c r="F28" s="221"/>
      <c r="G28" s="40"/>
      <c r="H28" s="40"/>
      <c r="I28" s="42"/>
    </row>
    <row r="29" spans="1:9" ht="15.75" thickBot="1" x14ac:dyDescent="0.3">
      <c r="A29" s="659" t="s">
        <v>276</v>
      </c>
      <c r="B29" s="660"/>
      <c r="C29" s="660"/>
      <c r="D29" s="660"/>
      <c r="E29" s="660"/>
      <c r="F29" s="660"/>
      <c r="G29" s="660"/>
      <c r="H29" s="660"/>
      <c r="I29" s="661"/>
    </row>
    <row r="30" spans="1:9" x14ac:dyDescent="0.25">
      <c r="A30" s="664" t="s">
        <v>234</v>
      </c>
      <c r="B30" s="665"/>
      <c r="C30" s="665"/>
      <c r="D30" s="665"/>
      <c r="E30" s="665"/>
      <c r="F30" s="224" t="s">
        <v>3</v>
      </c>
      <c r="G30" s="224" t="s">
        <v>235</v>
      </c>
      <c r="H30" s="224" t="s">
        <v>236</v>
      </c>
      <c r="I30" s="42"/>
    </row>
    <row r="31" spans="1:9" x14ac:dyDescent="0.25">
      <c r="A31" s="667" t="str">
        <f>'CPU MÃO DE OBRA'!A17</f>
        <v>GARI COLETOR - (CBO  5142-05)</v>
      </c>
      <c r="B31" s="668"/>
      <c r="C31" s="668"/>
      <c r="D31" s="668"/>
      <c r="E31" s="668"/>
      <c r="F31" s="225">
        <v>2</v>
      </c>
      <c r="G31" s="225">
        <v>0</v>
      </c>
      <c r="H31" s="225">
        <f>F31+G31</f>
        <v>2</v>
      </c>
      <c r="I31" s="42"/>
    </row>
    <row r="32" spans="1:9" x14ac:dyDescent="0.25">
      <c r="A32" s="667" t="str">
        <f>'CPU MÃO DE OBRA'!A18</f>
        <v>MOTORISTA (CBO 782510)</v>
      </c>
      <c r="B32" s="668"/>
      <c r="C32" s="668"/>
      <c r="D32" s="668"/>
      <c r="E32" s="668"/>
      <c r="F32" s="225">
        <v>1</v>
      </c>
      <c r="G32" s="225">
        <v>0</v>
      </c>
      <c r="H32" s="225">
        <f t="shared" ref="H32" si="0">F32+G32</f>
        <v>1</v>
      </c>
      <c r="I32" s="42"/>
    </row>
    <row r="33" spans="1:9" x14ac:dyDescent="0.25">
      <c r="A33" s="664" t="s">
        <v>159</v>
      </c>
      <c r="B33" s="665"/>
      <c r="C33" s="665"/>
      <c r="D33" s="665"/>
      <c r="E33" s="665"/>
      <c r="F33" s="225">
        <f>SUM(F31:F32)</f>
        <v>3</v>
      </c>
      <c r="G33" s="225">
        <v>0</v>
      </c>
      <c r="H33" s="225">
        <f>SUM(H31:H32)</f>
        <v>3</v>
      </c>
      <c r="I33" s="42"/>
    </row>
    <row r="34" spans="1:9" ht="15.75" thickBot="1" x14ac:dyDescent="0.3">
      <c r="A34" s="113"/>
      <c r="B34" s="40"/>
      <c r="C34" s="40"/>
      <c r="D34" s="40"/>
      <c r="E34" s="40"/>
      <c r="F34" s="40"/>
      <c r="G34" s="40"/>
      <c r="H34" s="40"/>
      <c r="I34" s="42"/>
    </row>
    <row r="35" spans="1:9" ht="15.75" thickBot="1" x14ac:dyDescent="0.3">
      <c r="A35" s="659" t="s">
        <v>280</v>
      </c>
      <c r="B35" s="660"/>
      <c r="C35" s="660"/>
      <c r="D35" s="660"/>
      <c r="E35" s="660"/>
      <c r="F35" s="660"/>
      <c r="G35" s="660"/>
      <c r="H35" s="660"/>
      <c r="I35" s="661"/>
    </row>
    <row r="36" spans="1:9" x14ac:dyDescent="0.25">
      <c r="A36" s="229"/>
      <c r="B36" s="230"/>
      <c r="C36" s="230"/>
      <c r="D36" s="230" t="s">
        <v>182</v>
      </c>
      <c r="E36" s="133" t="s">
        <v>281</v>
      </c>
      <c r="F36" s="133"/>
      <c r="G36" s="133" t="s">
        <v>78</v>
      </c>
      <c r="H36" s="40"/>
      <c r="I36" s="42"/>
    </row>
    <row r="37" spans="1:9" x14ac:dyDescent="0.25">
      <c r="A37" s="113" t="str">
        <f>A31</f>
        <v>GARI COLETOR - (CBO  5142-05)</v>
      </c>
      <c r="B37" s="40"/>
      <c r="C37" s="40"/>
      <c r="D37" s="223">
        <v>2</v>
      </c>
      <c r="E37" s="231">
        <f>'CPU MÃO DE OBRA'!O17</f>
        <v>5473.3691904761909</v>
      </c>
      <c r="F37" s="231"/>
      <c r="G37" s="231">
        <f>(E37+F37)*D37</f>
        <v>10946.738380952382</v>
      </c>
      <c r="H37" s="40"/>
      <c r="I37" s="42"/>
    </row>
    <row r="38" spans="1:9" x14ac:dyDescent="0.25">
      <c r="A38" s="113" t="str">
        <f>'CPU MÃO DE OBRA'!A18</f>
        <v>MOTORISTA (CBO 782510)</v>
      </c>
      <c r="B38" s="40"/>
      <c r="C38" s="40"/>
      <c r="D38" s="223">
        <v>1</v>
      </c>
      <c r="E38" s="231">
        <f>'CPU MÃO DE OBRA'!O18</f>
        <v>6196.562857142857</v>
      </c>
      <c r="F38" s="231"/>
      <c r="G38" s="231">
        <f t="shared" ref="G38" si="1">(E38+F38)*D38</f>
        <v>6196.562857142857</v>
      </c>
      <c r="H38" s="40"/>
      <c r="I38" s="42"/>
    </row>
    <row r="39" spans="1:9" x14ac:dyDescent="0.25">
      <c r="A39" s="657" t="s">
        <v>282</v>
      </c>
      <c r="B39" s="658"/>
      <c r="C39" s="658"/>
      <c r="D39" s="658"/>
      <c r="E39" s="658"/>
      <c r="F39" s="658"/>
      <c r="G39" s="233">
        <f>SUM(G37:G38)</f>
        <v>17143.301238095239</v>
      </c>
      <c r="H39" s="40"/>
      <c r="I39" s="42"/>
    </row>
    <row r="40" spans="1:9" ht="9.75" customHeight="1" thickBot="1" x14ac:dyDescent="0.3">
      <c r="A40" s="113"/>
      <c r="B40" s="40"/>
      <c r="C40" s="40"/>
      <c r="D40" s="40"/>
      <c r="E40" s="40"/>
      <c r="F40" s="40"/>
      <c r="G40" s="40"/>
      <c r="H40" s="40"/>
      <c r="I40" s="42"/>
    </row>
    <row r="41" spans="1:9" ht="15.75" thickBot="1" x14ac:dyDescent="0.3">
      <c r="A41" s="659" t="s">
        <v>389</v>
      </c>
      <c r="B41" s="660"/>
      <c r="C41" s="660"/>
      <c r="D41" s="660"/>
      <c r="E41" s="660"/>
      <c r="F41" s="660"/>
      <c r="G41" s="660"/>
      <c r="H41" s="660"/>
      <c r="I41" s="661"/>
    </row>
    <row r="42" spans="1:9" x14ac:dyDescent="0.25">
      <c r="A42" s="113"/>
      <c r="B42" s="40"/>
      <c r="C42" s="40"/>
      <c r="D42" s="40"/>
      <c r="E42" s="40"/>
      <c r="F42" s="40"/>
      <c r="G42" s="40"/>
      <c r="H42" s="40"/>
      <c r="I42" s="42"/>
    </row>
    <row r="43" spans="1:9" x14ac:dyDescent="0.25">
      <c r="A43" s="237" t="s">
        <v>239</v>
      </c>
      <c r="B43" s="40"/>
      <c r="C43" s="40"/>
      <c r="D43" s="40"/>
      <c r="E43" s="40"/>
      <c r="F43" s="40"/>
      <c r="G43" s="40"/>
      <c r="H43" s="40"/>
      <c r="I43" s="42"/>
    </row>
    <row r="44" spans="1:9" x14ac:dyDescent="0.25">
      <c r="A44" s="237" t="s">
        <v>363</v>
      </c>
      <c r="B44" s="40"/>
      <c r="C44" s="40"/>
      <c r="D44" s="40"/>
      <c r="E44" s="40"/>
      <c r="F44" s="40"/>
      <c r="G44" s="40"/>
      <c r="H44" s="40"/>
      <c r="I44" s="42"/>
    </row>
    <row r="45" spans="1:9" x14ac:dyDescent="0.25">
      <c r="A45" s="113" t="s">
        <v>388</v>
      </c>
      <c r="B45" s="40"/>
      <c r="C45" s="223">
        <v>1</v>
      </c>
      <c r="D45" s="133" t="s">
        <v>211</v>
      </c>
      <c r="E45" s="231">
        <f>'CPU INSUMOS'!E14</f>
        <v>3635</v>
      </c>
      <c r="F45" s="133" t="s">
        <v>207</v>
      </c>
      <c r="G45" s="238">
        <f>C45*E45</f>
        <v>3635</v>
      </c>
      <c r="H45" s="40"/>
      <c r="I45" s="42"/>
    </row>
    <row r="46" spans="1:9" x14ac:dyDescent="0.25">
      <c r="A46" s="662" t="s">
        <v>283</v>
      </c>
      <c r="B46" s="663"/>
      <c r="C46" s="663"/>
      <c r="D46" s="663"/>
      <c r="E46" s="663"/>
      <c r="F46" s="239">
        <f>G45</f>
        <v>3635</v>
      </c>
      <c r="G46" s="40"/>
      <c r="H46" s="40"/>
      <c r="I46" s="42"/>
    </row>
    <row r="47" spans="1:9" x14ac:dyDescent="0.25">
      <c r="A47" s="113"/>
      <c r="B47" s="40"/>
      <c r="C47" s="40"/>
      <c r="D47" s="40"/>
      <c r="E47" s="40"/>
      <c r="F47" s="40"/>
      <c r="G47" s="40"/>
      <c r="H47" s="40"/>
      <c r="I47" s="42"/>
    </row>
    <row r="48" spans="1:9" x14ac:dyDescent="0.25">
      <c r="A48" s="569" t="s">
        <v>179</v>
      </c>
      <c r="B48" s="570"/>
      <c r="C48" s="570"/>
      <c r="D48" s="570"/>
      <c r="E48" s="570"/>
      <c r="F48" s="570"/>
      <c r="G48" s="571"/>
      <c r="H48" s="40"/>
      <c r="I48" s="42"/>
    </row>
    <row r="49" spans="1:9" ht="15.75" x14ac:dyDescent="0.25">
      <c r="A49" s="634" t="s">
        <v>330</v>
      </c>
      <c r="B49" s="635"/>
      <c r="C49" s="635"/>
      <c r="D49" s="635"/>
      <c r="E49" s="635"/>
      <c r="F49" s="635"/>
      <c r="G49" s="636"/>
      <c r="H49" s="40"/>
      <c r="I49" s="42"/>
    </row>
    <row r="50" spans="1:9" x14ac:dyDescent="0.25">
      <c r="A50" s="646" t="s">
        <v>338</v>
      </c>
      <c r="B50" s="647"/>
      <c r="C50" s="647"/>
      <c r="D50" s="647"/>
      <c r="E50" s="647"/>
      <c r="F50" s="647"/>
      <c r="G50" s="648"/>
      <c r="H50" s="40"/>
      <c r="I50" s="42"/>
    </row>
    <row r="51" spans="1:9" x14ac:dyDescent="0.25">
      <c r="A51" s="184" t="s">
        <v>0</v>
      </c>
      <c r="B51" s="184" t="s">
        <v>1</v>
      </c>
      <c r="C51" s="184" t="s">
        <v>339</v>
      </c>
      <c r="D51" s="184" t="s">
        <v>6</v>
      </c>
      <c r="E51" s="179"/>
      <c r="F51" s="179"/>
      <c r="G51" s="351"/>
      <c r="H51" s="40"/>
      <c r="I51" s="42"/>
    </row>
    <row r="52" spans="1:9" x14ac:dyDescent="0.25">
      <c r="A52" s="184">
        <v>1</v>
      </c>
      <c r="B52" s="342" t="s">
        <v>340</v>
      </c>
      <c r="C52" s="184" t="s">
        <v>341</v>
      </c>
      <c r="D52" s="350">
        <v>1824</v>
      </c>
      <c r="E52" s="179"/>
      <c r="F52" s="179"/>
      <c r="G52" s="351"/>
      <c r="H52" s="40"/>
      <c r="I52" s="42"/>
    </row>
    <row r="53" spans="1:9" x14ac:dyDescent="0.25">
      <c r="A53" s="184">
        <v>2</v>
      </c>
      <c r="B53" s="342" t="s">
        <v>342</v>
      </c>
      <c r="C53" s="184" t="s">
        <v>343</v>
      </c>
      <c r="D53" s="350">
        <v>10</v>
      </c>
      <c r="E53" s="179"/>
      <c r="F53" s="179"/>
      <c r="G53" s="351"/>
      <c r="H53" s="40"/>
      <c r="I53" s="42"/>
    </row>
    <row r="54" spans="1:9" x14ac:dyDescent="0.25">
      <c r="A54" s="184">
        <v>3</v>
      </c>
      <c r="B54" s="342" t="s">
        <v>344</v>
      </c>
      <c r="C54" s="184" t="s">
        <v>345</v>
      </c>
      <c r="D54" s="200">
        <f>ROUND(D52/D53,2)</f>
        <v>182.4</v>
      </c>
      <c r="E54" s="179"/>
      <c r="F54" s="179"/>
      <c r="G54" s="351"/>
      <c r="H54" s="40"/>
      <c r="I54" s="42"/>
    </row>
    <row r="55" spans="1:9" x14ac:dyDescent="0.25">
      <c r="A55" s="184">
        <v>4</v>
      </c>
      <c r="B55" s="342" t="s">
        <v>349</v>
      </c>
      <c r="C55" s="184" t="s">
        <v>346</v>
      </c>
      <c r="D55" s="352">
        <f>'CPU INSUMOS'!E11</f>
        <v>5.75</v>
      </c>
      <c r="E55" s="179"/>
      <c r="F55" s="179"/>
      <c r="G55" s="351"/>
      <c r="H55" s="40"/>
      <c r="I55" s="42"/>
    </row>
    <row r="56" spans="1:9" x14ac:dyDescent="0.25">
      <c r="A56" s="184">
        <v>5</v>
      </c>
      <c r="B56" s="342" t="s">
        <v>348</v>
      </c>
      <c r="C56" s="184" t="s">
        <v>346</v>
      </c>
      <c r="D56" s="352">
        <f>D55*D54</f>
        <v>1048.8</v>
      </c>
      <c r="E56" s="179"/>
      <c r="F56" s="179"/>
      <c r="G56" s="351"/>
      <c r="H56" s="40"/>
      <c r="I56" s="42"/>
    </row>
    <row r="57" spans="1:9" x14ac:dyDescent="0.25">
      <c r="A57" s="184">
        <v>6</v>
      </c>
      <c r="B57" s="342" t="s">
        <v>350</v>
      </c>
      <c r="C57" s="184" t="s">
        <v>346</v>
      </c>
      <c r="D57" s="352">
        <v>449.7</v>
      </c>
      <c r="E57" s="179"/>
      <c r="F57" s="179"/>
      <c r="G57" s="351"/>
      <c r="H57" s="40"/>
      <c r="I57" s="42"/>
    </row>
    <row r="58" spans="1:9" x14ac:dyDescent="0.25">
      <c r="A58" s="382"/>
      <c r="B58" s="383" t="s">
        <v>347</v>
      </c>
      <c r="C58" s="384"/>
      <c r="D58" s="385">
        <f>D56+D57</f>
        <v>1498.5</v>
      </c>
      <c r="E58" s="386"/>
      <c r="F58" s="386"/>
      <c r="G58" s="361"/>
      <c r="H58" s="40"/>
      <c r="I58" s="42"/>
    </row>
    <row r="59" spans="1:9" ht="11.25" customHeight="1" x14ac:dyDescent="0.25">
      <c r="A59" s="379"/>
      <c r="B59" s="380"/>
      <c r="C59" s="380"/>
      <c r="D59" s="380"/>
      <c r="E59" s="380"/>
      <c r="F59" s="380"/>
      <c r="G59" s="381"/>
      <c r="H59" s="40"/>
      <c r="I59" s="42"/>
    </row>
    <row r="60" spans="1:9" ht="15.75" thickBot="1" x14ac:dyDescent="0.3">
      <c r="A60" s="577" t="s">
        <v>264</v>
      </c>
      <c r="B60" s="610"/>
      <c r="C60" s="610"/>
      <c r="D60" s="610"/>
      <c r="E60" s="610"/>
      <c r="F60" s="610"/>
      <c r="G60" s="611"/>
      <c r="H60" s="40"/>
      <c r="I60" s="42"/>
    </row>
    <row r="61" spans="1:9" ht="15.75" thickTop="1" x14ac:dyDescent="0.25">
      <c r="A61" s="313" t="s">
        <v>0</v>
      </c>
      <c r="B61" s="612" t="s">
        <v>234</v>
      </c>
      <c r="C61" s="613"/>
      <c r="D61" s="309" t="s">
        <v>206</v>
      </c>
      <c r="E61" s="309" t="s">
        <v>101</v>
      </c>
      <c r="F61" s="311" t="s">
        <v>261</v>
      </c>
      <c r="G61" s="42"/>
      <c r="H61" s="40"/>
      <c r="I61" s="42"/>
    </row>
    <row r="62" spans="1:9" x14ac:dyDescent="0.25">
      <c r="A62" s="212">
        <v>2</v>
      </c>
      <c r="B62" s="583" t="s">
        <v>387</v>
      </c>
      <c r="C62" s="583"/>
      <c r="D62" s="203" t="s">
        <v>49</v>
      </c>
      <c r="E62" s="179"/>
      <c r="F62" s="181"/>
      <c r="G62" s="42"/>
      <c r="H62" s="40"/>
      <c r="I62" s="42"/>
    </row>
    <row r="63" spans="1:9" x14ac:dyDescent="0.25">
      <c r="A63" s="212" t="s">
        <v>171</v>
      </c>
      <c r="B63" s="595" t="s">
        <v>241</v>
      </c>
      <c r="C63" s="583"/>
      <c r="D63" s="200">
        <f>1/12</f>
        <v>8.3333333333333329E-2</v>
      </c>
      <c r="E63" s="202">
        <v>720</v>
      </c>
      <c r="F63" s="306">
        <f>E63*D63</f>
        <v>60</v>
      </c>
      <c r="G63" s="42"/>
      <c r="H63" s="40"/>
      <c r="I63" s="42"/>
    </row>
    <row r="64" spans="1:9" ht="15.75" thickBot="1" x14ac:dyDescent="0.3">
      <c r="A64" s="213" t="s">
        <v>176</v>
      </c>
      <c r="B64" s="596" t="s">
        <v>242</v>
      </c>
      <c r="C64" s="597"/>
      <c r="D64" s="205">
        <v>1</v>
      </c>
      <c r="E64" s="214">
        <v>60</v>
      </c>
      <c r="F64" s="314">
        <f>E64*D64</f>
        <v>60</v>
      </c>
      <c r="G64" s="42"/>
      <c r="H64" s="40"/>
      <c r="I64" s="42"/>
    </row>
    <row r="65" spans="1:9" ht="15.75" thickBot="1" x14ac:dyDescent="0.3">
      <c r="A65" s="552" t="s">
        <v>265</v>
      </c>
      <c r="B65" s="553"/>
      <c r="C65" s="553"/>
      <c r="D65" s="553"/>
      <c r="E65" s="598"/>
      <c r="F65" s="316">
        <f>SUM(F63:F64)</f>
        <v>120</v>
      </c>
      <c r="G65" s="42"/>
      <c r="H65" s="40"/>
      <c r="I65" s="42"/>
    </row>
    <row r="66" spans="1:9" ht="15.75" thickBot="1" x14ac:dyDescent="0.3">
      <c r="A66" s="552" t="s">
        <v>267</v>
      </c>
      <c r="B66" s="553"/>
      <c r="C66" s="553"/>
      <c r="D66" s="553"/>
      <c r="E66" s="598"/>
      <c r="F66" s="316">
        <v>12</v>
      </c>
      <c r="G66" s="42"/>
      <c r="H66" s="40"/>
      <c r="I66" s="42"/>
    </row>
    <row r="67" spans="1:9" ht="15.75" thickBot="1" x14ac:dyDescent="0.3">
      <c r="A67" s="604" t="s">
        <v>266</v>
      </c>
      <c r="B67" s="605"/>
      <c r="C67" s="605"/>
      <c r="D67" s="605"/>
      <c r="E67" s="606"/>
      <c r="F67" s="246">
        <f>F65/F66</f>
        <v>10</v>
      </c>
      <c r="G67" s="217"/>
      <c r="H67" s="40"/>
      <c r="I67" s="42"/>
    </row>
    <row r="68" spans="1:9" ht="16.5" thickTop="1" thickBot="1" x14ac:dyDescent="0.3">
      <c r="A68" s="113"/>
      <c r="B68" s="40"/>
      <c r="C68" s="40"/>
      <c r="D68" s="40"/>
      <c r="E68" s="40"/>
      <c r="F68" s="40"/>
      <c r="G68" s="40"/>
      <c r="H68" s="40"/>
      <c r="I68" s="42"/>
    </row>
    <row r="69" spans="1:9" ht="15.75" thickBot="1" x14ac:dyDescent="0.3">
      <c r="A69" s="659" t="s">
        <v>284</v>
      </c>
      <c r="B69" s="660"/>
      <c r="C69" s="660"/>
      <c r="D69" s="660"/>
      <c r="E69" s="660"/>
      <c r="F69" s="660"/>
      <c r="G69" s="660"/>
      <c r="H69" s="660"/>
      <c r="I69" s="661"/>
    </row>
    <row r="70" spans="1:9" x14ac:dyDescent="0.25">
      <c r="A70" s="113" t="s">
        <v>289</v>
      </c>
      <c r="B70" s="40"/>
      <c r="C70" s="40"/>
      <c r="D70" s="40"/>
      <c r="E70" s="40"/>
      <c r="F70" s="238">
        <f>G39</f>
        <v>17143.301238095239</v>
      </c>
      <c r="G70" s="40"/>
      <c r="H70" s="40"/>
      <c r="I70" s="42"/>
    </row>
    <row r="71" spans="1:9" x14ac:dyDescent="0.25">
      <c r="A71" s="113" t="s">
        <v>181</v>
      </c>
      <c r="B71" s="40"/>
      <c r="C71" s="40"/>
      <c r="D71" s="40"/>
      <c r="E71" s="40"/>
      <c r="F71" s="238">
        <f>F46+D58+F67</f>
        <v>5143.5</v>
      </c>
      <c r="G71" s="40"/>
      <c r="H71" s="40"/>
      <c r="I71" s="42"/>
    </row>
    <row r="72" spans="1:9" x14ac:dyDescent="0.25">
      <c r="A72" s="662" t="s">
        <v>285</v>
      </c>
      <c r="B72" s="663"/>
      <c r="C72" s="663"/>
      <c r="D72" s="663"/>
      <c r="E72" s="663"/>
      <c r="F72" s="239">
        <f>SUM(F70:F71)</f>
        <v>22286.801238095239</v>
      </c>
      <c r="G72" s="40"/>
      <c r="H72" s="40"/>
      <c r="I72" s="42"/>
    </row>
    <row r="73" spans="1:9" ht="8.25" customHeight="1" x14ac:dyDescent="0.25">
      <c r="A73" s="113"/>
      <c r="B73" s="40"/>
      <c r="C73" s="40"/>
      <c r="D73" s="40"/>
      <c r="E73" s="40"/>
      <c r="F73" s="40"/>
      <c r="G73" s="40"/>
      <c r="H73" s="40"/>
      <c r="I73" s="42"/>
    </row>
    <row r="74" spans="1:9" x14ac:dyDescent="0.25">
      <c r="A74" s="237" t="s">
        <v>361</v>
      </c>
      <c r="B74" s="40"/>
      <c r="C74" s="40"/>
      <c r="D74" s="40"/>
      <c r="E74" s="40"/>
      <c r="F74" s="245">
        <f>E19</f>
        <v>5100</v>
      </c>
      <c r="G74" s="323"/>
      <c r="H74" s="40"/>
      <c r="I74" s="42"/>
    </row>
    <row r="75" spans="1:9" x14ac:dyDescent="0.25">
      <c r="A75" s="113"/>
      <c r="B75" s="40"/>
      <c r="C75" s="40"/>
      <c r="D75" s="40"/>
      <c r="E75" s="40"/>
      <c r="F75" s="40"/>
      <c r="G75" s="40"/>
      <c r="H75" s="40"/>
      <c r="I75" s="42"/>
    </row>
    <row r="76" spans="1:9" x14ac:dyDescent="0.25">
      <c r="A76" s="664" t="s">
        <v>362</v>
      </c>
      <c r="B76" s="665"/>
      <c r="C76" s="665"/>
      <c r="D76" s="665"/>
      <c r="E76" s="665"/>
      <c r="F76" s="387">
        <f>F72/F74</f>
        <v>4.3699610270774976</v>
      </c>
      <c r="G76" s="40"/>
      <c r="H76" s="40"/>
      <c r="I76" s="42"/>
    </row>
    <row r="77" spans="1:9" ht="9.75" customHeight="1" x14ac:dyDescent="0.25">
      <c r="A77" s="456"/>
      <c r="B77" s="457"/>
      <c r="C77" s="457"/>
      <c r="D77" s="457"/>
      <c r="E77" s="457"/>
      <c r="F77" s="457"/>
      <c r="G77" s="457"/>
      <c r="H77" s="457"/>
      <c r="I77" s="458"/>
    </row>
    <row r="78" spans="1:9" x14ac:dyDescent="0.25">
      <c r="A78" s="459" t="str">
        <f>'PLANILHA ORÇAMENTARIA'!A26</f>
        <v>João Monlevade(MG), 01 de dezembro de 2025</v>
      </c>
      <c r="B78" s="460"/>
      <c r="C78" s="460"/>
      <c r="D78" s="460"/>
      <c r="E78" s="460"/>
      <c r="F78" s="460"/>
      <c r="G78" s="460"/>
      <c r="H78" s="460"/>
      <c r="I78" s="461"/>
    </row>
    <row r="79" spans="1:9" x14ac:dyDescent="0.25">
      <c r="A79" s="222" t="s">
        <v>49</v>
      </c>
      <c r="B79" s="133"/>
      <c r="C79" s="133"/>
      <c r="D79" s="133"/>
      <c r="E79" s="133"/>
      <c r="F79" s="133"/>
      <c r="G79" s="133"/>
      <c r="H79" s="133"/>
      <c r="I79" s="198"/>
    </row>
    <row r="80" spans="1:9" x14ac:dyDescent="0.25">
      <c r="A80" s="222" t="s">
        <v>49</v>
      </c>
      <c r="B80" s="133"/>
      <c r="C80" s="133"/>
      <c r="D80" s="133"/>
      <c r="E80" s="133"/>
      <c r="F80" s="133"/>
      <c r="G80" s="133"/>
      <c r="H80" s="133"/>
      <c r="I80" s="198"/>
    </row>
    <row r="81" spans="1:9" x14ac:dyDescent="0.25">
      <c r="A81" s="222" t="s">
        <v>49</v>
      </c>
      <c r="B81" s="133"/>
      <c r="C81" s="133"/>
      <c r="D81" s="133"/>
      <c r="E81" s="133"/>
      <c r="F81" s="133"/>
      <c r="G81" s="133"/>
      <c r="H81" s="133"/>
      <c r="I81" s="198"/>
    </row>
    <row r="82" spans="1:9" x14ac:dyDescent="0.25">
      <c r="A82" s="459" t="str">
        <f>'PLANILHA ORÇAMENTARIA'!A31</f>
        <v>_____________________________________________________</v>
      </c>
      <c r="B82" s="490"/>
      <c r="C82" s="490"/>
      <c r="D82" s="460" t="str">
        <f>'PLANILHA ORÇAMENTARIA'!E31</f>
        <v>_____________________________________________________</v>
      </c>
      <c r="E82" s="490"/>
      <c r="F82" s="490"/>
      <c r="G82" s="490"/>
      <c r="H82" s="490"/>
      <c r="I82" s="491"/>
    </row>
    <row r="83" spans="1:9" x14ac:dyDescent="0.25">
      <c r="A83" s="459" t="str">
        <f>'PLANILHA ORÇAMENTARIA'!A32</f>
        <v xml:space="preserve">MARCO ANTONIO PENIDO </v>
      </c>
      <c r="B83" s="490"/>
      <c r="C83" s="490"/>
      <c r="D83" s="460" t="str">
        <f>'PLANILHA ORÇAMENTARIA'!E32</f>
        <v xml:space="preserve"> DILERMANDO  DE ARANDA LIMA</v>
      </c>
      <c r="E83" s="490"/>
      <c r="F83" s="490"/>
      <c r="G83" s="490"/>
      <c r="H83" s="490"/>
      <c r="I83" s="491"/>
    </row>
    <row r="84" spans="1:9" x14ac:dyDescent="0.25">
      <c r="A84" s="459" t="str">
        <f>'PLANILHA ORÇAMENTARIA'!A33</f>
        <v>SECRETARIA MUNICIPAL DE SERVIÇOS URBANOS</v>
      </c>
      <c r="B84" s="490"/>
      <c r="C84" s="490"/>
      <c r="D84" s="460" t="str">
        <f>'PLANILHA ORÇAMENTARIA'!E33</f>
        <v>ENGENHEIRO CIVIL</v>
      </c>
      <c r="E84" s="490"/>
      <c r="F84" s="490"/>
      <c r="G84" s="490"/>
      <c r="H84" s="490"/>
      <c r="I84" s="491"/>
    </row>
    <row r="85" spans="1:9" x14ac:dyDescent="0.25">
      <c r="A85" s="222"/>
      <c r="B85" s="185"/>
      <c r="C85" s="185"/>
      <c r="D85" s="460" t="str">
        <f>'PLANILHA ORÇAMENTARIA'!E34</f>
        <v>CREA-MG 49.378/D</v>
      </c>
      <c r="E85" s="490"/>
      <c r="F85" s="490"/>
      <c r="G85" s="490"/>
      <c r="H85" s="490"/>
      <c r="I85" s="491"/>
    </row>
    <row r="86" spans="1:9" ht="15.75" thickBot="1" x14ac:dyDescent="0.3">
      <c r="A86" s="43"/>
      <c r="B86" s="44"/>
      <c r="C86" s="44"/>
      <c r="D86" s="44"/>
      <c r="E86" s="45"/>
      <c r="F86" s="44"/>
      <c r="G86" s="44"/>
      <c r="H86" s="44"/>
      <c r="I86" s="46"/>
    </row>
    <row r="87" spans="1:9" ht="15.75" thickTop="1" x14ac:dyDescent="0.25"/>
  </sheetData>
  <mergeCells count="52">
    <mergeCell ref="A65:E65"/>
    <mergeCell ref="A13:I13"/>
    <mergeCell ref="A15:I15"/>
    <mergeCell ref="A16:I16"/>
    <mergeCell ref="A41:I41"/>
    <mergeCell ref="A17:I17"/>
    <mergeCell ref="A21:I21"/>
    <mergeCell ref="A30:E30"/>
    <mergeCell ref="A6:H6"/>
    <mergeCell ref="A7:H7"/>
    <mergeCell ref="A8:H8"/>
    <mergeCell ref="A12:I12"/>
    <mergeCell ref="A9:I9"/>
    <mergeCell ref="A10:I10"/>
    <mergeCell ref="A11:I11"/>
    <mergeCell ref="A1:I1"/>
    <mergeCell ref="A2:I2"/>
    <mergeCell ref="A3:I3"/>
    <mergeCell ref="A4:I4"/>
    <mergeCell ref="A5:I5"/>
    <mergeCell ref="A18:I18"/>
    <mergeCell ref="A20:I20"/>
    <mergeCell ref="A14:I14"/>
    <mergeCell ref="A84:C84"/>
    <mergeCell ref="D83:I83"/>
    <mergeCell ref="D84:I84"/>
    <mergeCell ref="A31:E31"/>
    <mergeCell ref="A35:I35"/>
    <mergeCell ref="A29:I29"/>
    <mergeCell ref="A32:E32"/>
    <mergeCell ref="A33:E33"/>
    <mergeCell ref="A60:G60"/>
    <mergeCell ref="A50:G50"/>
    <mergeCell ref="A66:E66"/>
    <mergeCell ref="A67:E67"/>
    <mergeCell ref="B61:C61"/>
    <mergeCell ref="D85:I85"/>
    <mergeCell ref="A39:F39"/>
    <mergeCell ref="A83:C83"/>
    <mergeCell ref="A78:I78"/>
    <mergeCell ref="A69:I69"/>
    <mergeCell ref="A72:E72"/>
    <mergeCell ref="A76:E76"/>
    <mergeCell ref="A77:I77"/>
    <mergeCell ref="A82:C82"/>
    <mergeCell ref="D82:I82"/>
    <mergeCell ref="A46:E46"/>
    <mergeCell ref="A48:G48"/>
    <mergeCell ref="A49:G49"/>
    <mergeCell ref="B62:C62"/>
    <mergeCell ref="B63:C63"/>
    <mergeCell ref="B64:C64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6329-38F8-49DA-AAB1-3B2462025386}">
  <dimension ref="A1:L59"/>
  <sheetViews>
    <sheetView view="pageBreakPreview" topLeftCell="A12" zoomScaleSheetLayoutView="100" workbookViewId="0">
      <selection activeCell="A36" sqref="A36"/>
    </sheetView>
  </sheetViews>
  <sheetFormatPr defaultRowHeight="15" x14ac:dyDescent="0.25"/>
  <cols>
    <col min="1" max="1" width="8.42578125" customWidth="1"/>
    <col min="2" max="2" width="90.5703125" customWidth="1"/>
    <col min="3" max="3" width="16.28515625" customWidth="1"/>
    <col min="4" max="4" width="16.140625" customWidth="1"/>
    <col min="5" max="5" width="17.140625" style="1" customWidth="1"/>
    <col min="6" max="6" width="19.42578125" customWidth="1"/>
    <col min="7" max="7" width="17.85546875" customWidth="1"/>
    <col min="8" max="8" width="18.85546875" customWidth="1"/>
    <col min="9" max="9" width="15.7109375" customWidth="1"/>
    <col min="12" max="12" width="12.42578125" customWidth="1"/>
  </cols>
  <sheetData>
    <row r="1" spans="1:12" ht="21" thickTop="1" x14ac:dyDescent="0.3">
      <c r="A1" s="557" t="str">
        <f>'PLANILHA ORÇAMENTARIA'!A1</f>
        <v>PREFEITURA MUNICIPAL DE JOÃO MONLEVADE</v>
      </c>
      <c r="B1" s="558"/>
      <c r="C1" s="558"/>
      <c r="D1" s="558"/>
      <c r="E1" s="558"/>
      <c r="F1" s="558"/>
      <c r="G1" s="558"/>
      <c r="H1" s="669"/>
      <c r="I1" s="669"/>
      <c r="J1" s="669"/>
      <c r="K1" s="669"/>
      <c r="L1" s="670"/>
    </row>
    <row r="2" spans="1:12" x14ac:dyDescent="0.25">
      <c r="A2" s="560" t="str">
        <f>'PLANILHA ORÇAMENTARIA'!A2</f>
        <v>CEP 35.930-027 - ESTADO DE MINAS GERAIS</v>
      </c>
      <c r="B2" s="561"/>
      <c r="C2" s="561"/>
      <c r="D2" s="561"/>
      <c r="E2" s="561"/>
      <c r="F2" s="561"/>
      <c r="G2" s="561"/>
      <c r="H2" s="389"/>
      <c r="I2" s="389"/>
      <c r="J2" s="389"/>
      <c r="K2" s="389"/>
      <c r="L2" s="666"/>
    </row>
    <row r="3" spans="1:12" x14ac:dyDescent="0.25">
      <c r="A3" s="560" t="str">
        <f>'PLANILHA ORÇAMENTARIA'!A3</f>
        <v>SECRETARIA MUNICIPAL DE SERVIÇOS URBANOS</v>
      </c>
      <c r="B3" s="561"/>
      <c r="C3" s="561"/>
      <c r="D3" s="561"/>
      <c r="E3" s="561"/>
      <c r="F3" s="561"/>
      <c r="G3" s="561"/>
      <c r="H3" s="389"/>
      <c r="I3" s="389"/>
      <c r="J3" s="389"/>
      <c r="K3" s="389"/>
      <c r="L3" s="666"/>
    </row>
    <row r="4" spans="1:12" ht="10.5" customHeight="1" x14ac:dyDescent="0.25">
      <c r="A4" s="671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666"/>
    </row>
    <row r="5" spans="1:12" ht="16.5" thickBot="1" x14ac:dyDescent="0.3">
      <c r="A5" s="672" t="s">
        <v>329</v>
      </c>
      <c r="B5" s="673"/>
      <c r="C5" s="673"/>
      <c r="D5" s="673"/>
      <c r="E5" s="673"/>
      <c r="F5" s="673"/>
      <c r="G5" s="673"/>
      <c r="H5" s="389"/>
      <c r="I5" s="389"/>
      <c r="J5" s="389"/>
      <c r="K5" s="389"/>
      <c r="L5" s="666"/>
    </row>
    <row r="6" spans="1:12" ht="22.5" customHeight="1" thickTop="1" thickBot="1" x14ac:dyDescent="0.3">
      <c r="A6" s="694" t="str">
        <f>'PLANILHA ORÇAMENTARIA'!A6</f>
        <v xml:space="preserve">EDITAL DE CONCORRENCIA ELETRONICA Nº </v>
      </c>
      <c r="B6" s="695"/>
      <c r="C6" s="695"/>
      <c r="D6" s="695"/>
      <c r="E6" s="695"/>
      <c r="F6" s="695"/>
      <c r="G6" s="696"/>
      <c r="H6" s="696"/>
      <c r="I6" s="696"/>
      <c r="J6" s="696"/>
      <c r="K6" s="697"/>
      <c r="L6" s="228">
        <f>'PLANILHA ORÇAMENTARIA'!I6</f>
        <v>45992</v>
      </c>
    </row>
    <row r="7" spans="1:12" ht="16.5" thickTop="1" thickBot="1" x14ac:dyDescent="0.3">
      <c r="A7" s="702" t="str">
        <f>'PLANILHA ORÇAMENTARIA'!A7</f>
        <v>REFERÊNCIAS DE PREÇOS: SUDECAP: JULHO/2025 (ONERADA), COMPOSIÇÕES PRÓPRIAS: DEZEMBRO/2025 (CONVENÇÕES COLETIVAS/COTAÇÕES)</v>
      </c>
      <c r="B7" s="703"/>
      <c r="C7" s="703"/>
      <c r="D7" s="703"/>
      <c r="E7" s="703"/>
      <c r="F7" s="703"/>
      <c r="G7" s="696"/>
      <c r="H7" s="696"/>
      <c r="I7" s="696"/>
      <c r="J7" s="696"/>
      <c r="K7" s="697"/>
      <c r="L7" s="219" t="s">
        <v>256</v>
      </c>
    </row>
    <row r="8" spans="1:12" ht="30.75" customHeight="1" thickTop="1" thickBot="1" x14ac:dyDescent="0.3">
      <c r="A8" s="704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705"/>
      <c r="C8" s="705"/>
      <c r="D8" s="705"/>
      <c r="E8" s="705"/>
      <c r="F8" s="705"/>
      <c r="G8" s="696"/>
      <c r="H8" s="696"/>
      <c r="I8" s="696"/>
      <c r="J8" s="696"/>
      <c r="K8" s="697"/>
      <c r="L8" s="218">
        <f>BDI!M7</f>
        <v>0.27039999999999997</v>
      </c>
    </row>
    <row r="9" spans="1:12" ht="16.5" thickTop="1" x14ac:dyDescent="0.25">
      <c r="A9" s="708" t="s">
        <v>0</v>
      </c>
      <c r="B9" s="709"/>
      <c r="C9" s="709"/>
      <c r="D9" s="709"/>
      <c r="E9" s="709"/>
      <c r="F9" s="709"/>
      <c r="G9" s="709"/>
      <c r="H9" s="389"/>
      <c r="I9" s="389"/>
      <c r="J9" s="389"/>
      <c r="K9" s="389"/>
      <c r="L9" s="666"/>
    </row>
    <row r="10" spans="1:12" x14ac:dyDescent="0.25">
      <c r="A10" s="620" t="str">
        <f>'PLANILHA ORÇAMENTARIA'!A19</f>
        <v>2.2</v>
      </c>
      <c r="B10" s="683"/>
      <c r="C10" s="683"/>
      <c r="D10" s="683"/>
      <c r="E10" s="683"/>
      <c r="F10" s="683"/>
      <c r="G10" s="683"/>
      <c r="H10" s="389"/>
      <c r="I10" s="389"/>
      <c r="J10" s="389"/>
      <c r="K10" s="389"/>
      <c r="L10" s="666"/>
    </row>
    <row r="11" spans="1:12" x14ac:dyDescent="0.25">
      <c r="A11" s="620" t="str">
        <f>'PLANILHA ORÇAMENTARIA'!B19</f>
        <v>CPU 03</v>
      </c>
      <c r="B11" s="683"/>
      <c r="C11" s="683"/>
      <c r="D11" s="683"/>
      <c r="E11" s="683"/>
      <c r="F11" s="683"/>
      <c r="G11" s="683"/>
      <c r="H11" s="389"/>
      <c r="I11" s="389"/>
      <c r="J11" s="389"/>
      <c r="K11" s="389"/>
      <c r="L11" s="666"/>
    </row>
    <row r="12" spans="1:12" x14ac:dyDescent="0.25">
      <c r="A12" s="679" t="str">
        <f>'PLANILHA ORÇAMENTARIA'!D19</f>
        <v>CONTAINER (6,0x2,3x2,5m) COM ISOLAMENTO TÉRMICO COM REFRIGERAÇÃO</v>
      </c>
      <c r="B12" s="680"/>
      <c r="C12" s="680"/>
      <c r="D12" s="680"/>
      <c r="E12" s="680"/>
      <c r="F12" s="680"/>
      <c r="G12" s="680"/>
      <c r="H12" s="389"/>
      <c r="I12" s="389"/>
      <c r="J12" s="389"/>
      <c r="K12" s="389"/>
      <c r="L12" s="666"/>
    </row>
    <row r="13" spans="1:12" x14ac:dyDescent="0.25">
      <c r="A13" s="420" t="s">
        <v>49</v>
      </c>
      <c r="B13" s="394"/>
      <c r="C13" s="394"/>
      <c r="D13" s="394"/>
      <c r="E13" s="394"/>
      <c r="F13" s="394"/>
      <c r="G13" s="394"/>
      <c r="H13" s="389"/>
      <c r="I13" s="389"/>
      <c r="J13" s="389"/>
      <c r="K13" s="389"/>
      <c r="L13" s="666"/>
    </row>
    <row r="14" spans="1:12" x14ac:dyDescent="0.25">
      <c r="A14" s="706" t="s">
        <v>275</v>
      </c>
      <c r="B14" s="707"/>
      <c r="C14" s="707"/>
      <c r="D14" s="707"/>
      <c r="E14" s="707"/>
      <c r="F14" s="707"/>
      <c r="G14" s="707"/>
      <c r="H14" s="707"/>
      <c r="I14" s="707"/>
      <c r="J14" s="389"/>
      <c r="K14" s="389"/>
      <c r="L14" s="666"/>
    </row>
    <row r="15" spans="1:12" ht="15.75" thickBot="1" x14ac:dyDescent="0.3">
      <c r="A15" s="698" t="s">
        <v>49</v>
      </c>
      <c r="B15" s="699"/>
      <c r="C15" s="699"/>
      <c r="D15" s="699"/>
      <c r="E15" s="699"/>
      <c r="F15" s="699"/>
      <c r="G15" s="699"/>
      <c r="H15" s="700"/>
      <c r="I15" s="700"/>
      <c r="J15" s="700"/>
      <c r="K15" s="700"/>
      <c r="L15" s="701"/>
    </row>
    <row r="16" spans="1:12" ht="15.75" thickBot="1" x14ac:dyDescent="0.3">
      <c r="A16" s="691" t="s">
        <v>288</v>
      </c>
      <c r="B16" s="692"/>
      <c r="C16" s="692"/>
      <c r="D16" s="692"/>
      <c r="E16" s="692"/>
      <c r="F16" s="692"/>
      <c r="G16" s="692"/>
      <c r="H16" s="692"/>
      <c r="I16" s="692"/>
      <c r="J16" s="692"/>
      <c r="K16" s="692"/>
      <c r="L16" s="693"/>
    </row>
    <row r="17" spans="1:12" x14ac:dyDescent="0.25">
      <c r="A17" s="113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2"/>
    </row>
    <row r="18" spans="1:12" x14ac:dyDescent="0.25">
      <c r="A18" s="113" t="s">
        <v>390</v>
      </c>
      <c r="B18" s="40"/>
      <c r="C18" s="40"/>
      <c r="D18" s="220">
        <v>1</v>
      </c>
      <c r="E18" s="40"/>
      <c r="F18" s="40"/>
      <c r="G18" s="40"/>
      <c r="H18" s="40"/>
      <c r="I18" s="40"/>
      <c r="J18" s="40"/>
      <c r="K18" s="40"/>
      <c r="L18" s="42"/>
    </row>
    <row r="19" spans="1:12" ht="15.75" thickBot="1" x14ac:dyDescent="0.3">
      <c r="A19" s="113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2"/>
    </row>
    <row r="20" spans="1:12" ht="15.75" thickBot="1" x14ac:dyDescent="0.3">
      <c r="A20" s="691" t="s">
        <v>391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3"/>
    </row>
    <row r="21" spans="1:12" x14ac:dyDescent="0.25">
      <c r="A21" s="241"/>
      <c r="B21" s="174"/>
      <c r="C21" s="174"/>
      <c r="D21" s="174"/>
      <c r="E21" s="174"/>
      <c r="F21" s="174"/>
      <c r="G21" s="174"/>
      <c r="H21" s="174"/>
      <c r="I21" s="174"/>
      <c r="J21" s="40"/>
      <c r="K21" s="40"/>
      <c r="L21" s="42"/>
    </row>
    <row r="22" spans="1:12" x14ac:dyDescent="0.25">
      <c r="A22" s="237" t="s">
        <v>392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2"/>
    </row>
    <row r="23" spans="1:12" x14ac:dyDescent="0.25">
      <c r="A23" s="113" t="str">
        <f>'CPU INSUMOS'!A18</f>
        <v>MOBILIZAÇÃO DE CONTAINER</v>
      </c>
      <c r="B23" s="40"/>
      <c r="C23" s="223">
        <f>1/12</f>
        <v>8.3333333333333329E-2</v>
      </c>
      <c r="D23" s="133" t="s">
        <v>211</v>
      </c>
      <c r="E23" s="231">
        <f>'CPU INSUMOS'!E18</f>
        <v>1400</v>
      </c>
      <c r="F23" s="133" t="s">
        <v>207</v>
      </c>
      <c r="G23" s="238">
        <f>C23*E23</f>
        <v>116.66666666666666</v>
      </c>
      <c r="H23" s="40"/>
      <c r="I23" s="40"/>
      <c r="J23" s="40"/>
      <c r="K23" s="40"/>
      <c r="L23" s="42"/>
    </row>
    <row r="24" spans="1:12" x14ac:dyDescent="0.25">
      <c r="A24" s="113" t="str">
        <f>'CPU INSUMOS'!A19</f>
        <v>DESMOBILIZAÇÃO DE CONTAINER</v>
      </c>
      <c r="B24" s="40"/>
      <c r="C24" s="223">
        <f>1/12</f>
        <v>8.3333333333333329E-2</v>
      </c>
      <c r="D24" s="133" t="s">
        <v>211</v>
      </c>
      <c r="E24" s="231">
        <f>'CPU INSUMOS'!E19</f>
        <v>1400</v>
      </c>
      <c r="F24" s="133" t="s">
        <v>207</v>
      </c>
      <c r="G24" s="238">
        <f>C24*E24</f>
        <v>116.66666666666666</v>
      </c>
      <c r="H24" s="40"/>
      <c r="I24" s="40"/>
      <c r="J24" s="40"/>
      <c r="K24" s="40"/>
      <c r="L24" s="42"/>
    </row>
    <row r="25" spans="1:12" x14ac:dyDescent="0.25">
      <c r="A25" s="113" t="str">
        <f>'CPU INSUMOS'!A17</f>
        <v>LOCAÇÃO CONTAINER 6,00X2,40X2,82M COM ISOLAMENTO TÉRMICO</v>
      </c>
      <c r="B25" s="40"/>
      <c r="C25" s="223">
        <v>1</v>
      </c>
      <c r="D25" s="133" t="s">
        <v>211</v>
      </c>
      <c r="E25" s="231">
        <f>'CPU INSUMOS'!E17</f>
        <v>1000</v>
      </c>
      <c r="F25" s="133" t="s">
        <v>207</v>
      </c>
      <c r="G25" s="238">
        <f>C25*E25</f>
        <v>1000</v>
      </c>
      <c r="H25" s="40"/>
      <c r="I25" s="40"/>
      <c r="J25" s="40"/>
      <c r="K25" s="40"/>
      <c r="L25" s="42"/>
    </row>
    <row r="26" spans="1:12" x14ac:dyDescent="0.25">
      <c r="A26" s="113" t="str">
        <f>'CPU INSUMOS'!A20</f>
        <v>LOCAÇÃO AR CONDICIONADO PARA CONTAINER</v>
      </c>
      <c r="B26" s="40"/>
      <c r="C26" s="223">
        <v>1</v>
      </c>
      <c r="D26" s="133" t="s">
        <v>211</v>
      </c>
      <c r="E26" s="231">
        <f>'CPU INSUMOS'!E20</f>
        <v>250</v>
      </c>
      <c r="F26" s="133" t="s">
        <v>207</v>
      </c>
      <c r="G26" s="238">
        <f>C26*E26</f>
        <v>250</v>
      </c>
      <c r="H26" s="40"/>
      <c r="I26" s="40"/>
      <c r="J26" s="40"/>
      <c r="K26" s="40"/>
      <c r="L26" s="42"/>
    </row>
    <row r="27" spans="1:12" x14ac:dyDescent="0.25">
      <c r="A27" s="237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2"/>
    </row>
    <row r="28" spans="1:12" x14ac:dyDescent="0.25">
      <c r="A28" s="662" t="s">
        <v>283</v>
      </c>
      <c r="B28" s="663"/>
      <c r="C28" s="663"/>
      <c r="D28" s="663"/>
      <c r="E28" s="663"/>
      <c r="F28" s="663"/>
      <c r="G28" s="663"/>
      <c r="H28" s="239">
        <f>SUM(G23:G26)</f>
        <v>1483.3333333333333</v>
      </c>
      <c r="I28" s="40"/>
      <c r="J28" s="40"/>
      <c r="K28" s="40"/>
      <c r="L28" s="42"/>
    </row>
    <row r="29" spans="1:12" x14ac:dyDescent="0.25">
      <c r="A29" s="232"/>
      <c r="B29" s="243"/>
      <c r="C29" s="243"/>
      <c r="D29" s="243"/>
      <c r="E29" s="243"/>
      <c r="F29" s="243"/>
      <c r="G29" s="243"/>
      <c r="H29" s="233"/>
      <c r="I29" s="40"/>
      <c r="J29" s="40"/>
      <c r="K29" s="40"/>
      <c r="L29" s="42"/>
    </row>
    <row r="30" spans="1:12" ht="15.75" thickBot="1" x14ac:dyDescent="0.3">
      <c r="A30" s="113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2"/>
    </row>
    <row r="31" spans="1:12" ht="15.75" thickBot="1" x14ac:dyDescent="0.3">
      <c r="A31" s="691" t="s">
        <v>284</v>
      </c>
      <c r="B31" s="692"/>
      <c r="C31" s="692"/>
      <c r="D31" s="692"/>
      <c r="E31" s="692"/>
      <c r="F31" s="692"/>
      <c r="G31" s="692"/>
      <c r="H31" s="692"/>
      <c r="I31" s="692"/>
      <c r="J31" s="692"/>
      <c r="K31" s="692"/>
      <c r="L31" s="693"/>
    </row>
    <row r="32" spans="1:12" x14ac:dyDescent="0.25">
      <c r="A32" s="113" t="s">
        <v>393</v>
      </c>
      <c r="B32" s="40"/>
      <c r="C32" s="40"/>
      <c r="D32" s="40"/>
      <c r="E32" s="40"/>
      <c r="F32" s="238">
        <f>H28</f>
        <v>1483.3333333333333</v>
      </c>
      <c r="G32" s="40"/>
      <c r="H32" s="40"/>
      <c r="I32" s="40"/>
      <c r="J32" s="40"/>
      <c r="K32" s="40"/>
      <c r="L32" s="42"/>
    </row>
    <row r="33" spans="1:12" x14ac:dyDescent="0.25">
      <c r="A33" s="664" t="s">
        <v>285</v>
      </c>
      <c r="B33" s="665"/>
      <c r="C33" s="665"/>
      <c r="D33" s="665"/>
      <c r="E33" s="665"/>
      <c r="F33" s="240">
        <f>SUM(F32:F32)</f>
        <v>1483.3333333333333</v>
      </c>
      <c r="G33" s="40"/>
      <c r="H33" s="40"/>
      <c r="I33" s="40"/>
      <c r="J33" s="40"/>
      <c r="K33" s="40"/>
      <c r="L33" s="42"/>
    </row>
    <row r="34" spans="1:12" x14ac:dyDescent="0.25">
      <c r="A34" s="113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2"/>
    </row>
    <row r="35" spans="1:12" x14ac:dyDescent="0.25">
      <c r="A35" s="237" t="s">
        <v>395</v>
      </c>
      <c r="B35" s="40"/>
      <c r="C35" s="40"/>
      <c r="D35" s="40"/>
      <c r="E35" s="40"/>
      <c r="F35" s="245">
        <v>1</v>
      </c>
      <c r="G35" s="40"/>
      <c r="H35" s="40"/>
      <c r="I35" s="40"/>
      <c r="J35" s="40"/>
      <c r="K35" s="40"/>
      <c r="L35" s="42"/>
    </row>
    <row r="36" spans="1:12" x14ac:dyDescent="0.25">
      <c r="A36" s="113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2"/>
    </row>
    <row r="37" spans="1:12" x14ac:dyDescent="0.25">
      <c r="A37" s="664" t="s">
        <v>394</v>
      </c>
      <c r="B37" s="665"/>
      <c r="C37" s="665"/>
      <c r="D37" s="665"/>
      <c r="E37" s="665"/>
      <c r="F37" s="240">
        <f>F33/F35</f>
        <v>1483.3333333333333</v>
      </c>
      <c r="G37" s="40"/>
      <c r="H37" s="40"/>
      <c r="I37" s="40"/>
      <c r="J37" s="40"/>
      <c r="K37" s="40"/>
      <c r="L37" s="42"/>
    </row>
    <row r="38" spans="1:12" x14ac:dyDescent="0.25">
      <c r="A38" s="232"/>
      <c r="B38" s="243"/>
      <c r="C38" s="243"/>
      <c r="D38" s="243"/>
      <c r="E38" s="243"/>
      <c r="F38" s="253"/>
      <c r="G38" s="40"/>
      <c r="H38" s="40"/>
      <c r="I38" s="40"/>
      <c r="J38" s="40"/>
      <c r="K38" s="40"/>
      <c r="L38" s="42"/>
    </row>
    <row r="39" spans="1:12" x14ac:dyDescent="0.25">
      <c r="A39" s="232"/>
      <c r="B39" s="243"/>
      <c r="C39" s="243"/>
      <c r="D39" s="243"/>
      <c r="E39" s="243"/>
      <c r="F39" s="253"/>
      <c r="G39" s="40"/>
      <c r="H39" s="40"/>
      <c r="I39" s="40"/>
      <c r="J39" s="40"/>
      <c r="K39" s="40"/>
      <c r="L39" s="42"/>
    </row>
    <row r="40" spans="1:12" x14ac:dyDescent="0.25">
      <c r="A40" s="232"/>
      <c r="B40" s="243"/>
      <c r="C40" s="243"/>
      <c r="D40" s="243"/>
      <c r="E40" s="243"/>
      <c r="F40" s="253"/>
      <c r="G40" s="40"/>
      <c r="H40" s="40"/>
      <c r="I40" s="40"/>
      <c r="J40" s="40"/>
      <c r="K40" s="40"/>
      <c r="L40" s="42"/>
    </row>
    <row r="41" spans="1:12" x14ac:dyDescent="0.25">
      <c r="A41" s="232"/>
      <c r="B41" s="243"/>
      <c r="C41" s="243"/>
      <c r="D41" s="243"/>
      <c r="E41" s="243"/>
      <c r="F41" s="253"/>
      <c r="G41" s="40"/>
      <c r="H41" s="40"/>
      <c r="I41" s="40"/>
      <c r="J41" s="40"/>
      <c r="K41" s="40"/>
      <c r="L41" s="42"/>
    </row>
    <row r="42" spans="1:12" x14ac:dyDescent="0.25">
      <c r="A42" s="232"/>
      <c r="B42" s="243"/>
      <c r="C42" s="243"/>
      <c r="D42" s="243"/>
      <c r="E42" s="243"/>
      <c r="F42" s="253"/>
      <c r="G42" s="40"/>
      <c r="H42" s="40"/>
      <c r="I42" s="40"/>
      <c r="J42" s="40"/>
      <c r="K42" s="40"/>
      <c r="L42" s="42"/>
    </row>
    <row r="43" spans="1:12" x14ac:dyDescent="0.25">
      <c r="A43" s="113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2"/>
    </row>
    <row r="44" spans="1:12" x14ac:dyDescent="0.25">
      <c r="A44" s="690" t="s">
        <v>299</v>
      </c>
      <c r="B44" s="460"/>
      <c r="C44" s="460"/>
      <c r="D44" s="460"/>
      <c r="E44" s="460"/>
      <c r="F44" s="460"/>
      <c r="G44" s="460"/>
      <c r="H44" s="460"/>
      <c r="I44" s="460"/>
      <c r="J44" s="457"/>
      <c r="K44" s="457"/>
      <c r="L44" s="458"/>
    </row>
    <row r="45" spans="1:12" x14ac:dyDescent="0.25">
      <c r="A45" s="459" t="s">
        <v>49</v>
      </c>
      <c r="B45" s="460"/>
      <c r="C45" s="460"/>
      <c r="D45" s="460"/>
      <c r="E45" s="460"/>
      <c r="F45" s="460"/>
      <c r="G45" s="460"/>
      <c r="H45" s="460"/>
      <c r="I45" s="460"/>
      <c r="J45" s="457"/>
      <c r="K45" s="457"/>
      <c r="L45" s="458"/>
    </row>
    <row r="46" spans="1:12" x14ac:dyDescent="0.25">
      <c r="A46" s="222"/>
      <c r="B46" s="133"/>
      <c r="C46" s="133"/>
      <c r="D46" s="133"/>
      <c r="E46" s="133"/>
      <c r="F46" s="133"/>
      <c r="G46" s="133"/>
      <c r="H46" s="133"/>
      <c r="I46" s="133"/>
      <c r="J46" s="40"/>
      <c r="K46" s="40"/>
      <c r="L46" s="42"/>
    </row>
    <row r="47" spans="1:12" x14ac:dyDescent="0.25">
      <c r="A47" s="222"/>
      <c r="B47" s="133"/>
      <c r="C47" s="133"/>
      <c r="D47" s="133"/>
      <c r="E47" s="133"/>
      <c r="F47" s="133"/>
      <c r="G47" s="133"/>
      <c r="H47" s="133"/>
      <c r="I47" s="133"/>
      <c r="J47" s="40"/>
      <c r="K47" s="40"/>
      <c r="L47" s="42"/>
    </row>
    <row r="48" spans="1:12" x14ac:dyDescent="0.25">
      <c r="A48" s="222"/>
      <c r="B48" s="133"/>
      <c r="C48" s="133"/>
      <c r="D48" s="133"/>
      <c r="E48" s="133"/>
      <c r="F48" s="133"/>
      <c r="G48" s="133"/>
      <c r="H48" s="133"/>
      <c r="I48" s="133"/>
      <c r="J48" s="40"/>
      <c r="K48" s="40"/>
      <c r="L48" s="42"/>
    </row>
    <row r="49" spans="1:12" x14ac:dyDescent="0.25">
      <c r="A49" s="459" t="s">
        <v>49</v>
      </c>
      <c r="B49" s="460"/>
      <c r="C49" s="460"/>
      <c r="D49" s="460"/>
      <c r="E49" s="460"/>
      <c r="F49" s="460"/>
      <c r="G49" s="460"/>
      <c r="H49" s="460"/>
      <c r="I49" s="460"/>
      <c r="J49" s="457"/>
      <c r="K49" s="457"/>
      <c r="L49" s="458"/>
    </row>
    <row r="50" spans="1:12" x14ac:dyDescent="0.25">
      <c r="A50" s="459" t="s">
        <v>49</v>
      </c>
      <c r="B50" s="460"/>
      <c r="C50" s="460"/>
      <c r="D50" s="460"/>
      <c r="E50" s="460"/>
      <c r="F50" s="460"/>
      <c r="G50" s="460"/>
      <c r="H50" s="460"/>
      <c r="I50" s="460"/>
      <c r="J50" s="457"/>
      <c r="K50" s="457"/>
      <c r="L50" s="458"/>
    </row>
    <row r="51" spans="1:12" x14ac:dyDescent="0.25">
      <c r="A51" s="459" t="s">
        <v>49</v>
      </c>
      <c r="B51" s="460"/>
      <c r="C51" s="460"/>
      <c r="D51" s="460"/>
      <c r="E51" s="460"/>
      <c r="F51" s="460"/>
      <c r="G51" s="460"/>
      <c r="H51" s="460"/>
      <c r="I51" s="460"/>
      <c r="J51" s="457"/>
      <c r="K51" s="457"/>
      <c r="L51" s="458"/>
    </row>
    <row r="52" spans="1:12" x14ac:dyDescent="0.25">
      <c r="A52" s="459" t="str">
        <f>'PLANILHA ORÇAMENTARIA'!A31</f>
        <v>_____________________________________________________</v>
      </c>
      <c r="B52" s="460"/>
      <c r="C52" s="460"/>
      <c r="D52" s="460" t="str">
        <f>'PLANILHA ORÇAMENTARIA'!E31</f>
        <v>_____________________________________________________</v>
      </c>
      <c r="E52" s="460"/>
      <c r="F52" s="460"/>
      <c r="G52" s="460"/>
      <c r="H52" s="460"/>
      <c r="I52" s="460"/>
      <c r="J52" s="460"/>
      <c r="K52" s="460"/>
      <c r="L52" s="461"/>
    </row>
    <row r="53" spans="1:12" x14ac:dyDescent="0.25">
      <c r="A53" s="459" t="str">
        <f>'PLANILHA ORÇAMENTARIA'!A32</f>
        <v xml:space="preserve">MARCO ANTONIO PENIDO </v>
      </c>
      <c r="B53" s="460"/>
      <c r="C53" s="460"/>
      <c r="D53" s="460" t="str">
        <f>'PLANILHA ORÇAMENTARIA'!E32</f>
        <v xml:space="preserve"> DILERMANDO  DE ARANDA LIMA</v>
      </c>
      <c r="E53" s="460"/>
      <c r="F53" s="460"/>
      <c r="G53" s="460"/>
      <c r="H53" s="460"/>
      <c r="I53" s="460"/>
      <c r="J53" s="460"/>
      <c r="K53" s="460"/>
      <c r="L53" s="461"/>
    </row>
    <row r="54" spans="1:12" x14ac:dyDescent="0.25">
      <c r="A54" s="459" t="str">
        <f>'PLANILHA ORÇAMENTARIA'!A33</f>
        <v>SECRETARIA MUNICIPAL DE SERVIÇOS URBANOS</v>
      </c>
      <c r="B54" s="460"/>
      <c r="C54" s="460"/>
      <c r="D54" s="460" t="str">
        <f>'PLANILHA ORÇAMENTARIA'!E33</f>
        <v>ENGENHEIRO CIVIL</v>
      </c>
      <c r="E54" s="460"/>
      <c r="F54" s="460"/>
      <c r="G54" s="460"/>
      <c r="H54" s="460"/>
      <c r="I54" s="460"/>
      <c r="J54" s="460"/>
      <c r="K54" s="460"/>
      <c r="L54" s="461"/>
    </row>
    <row r="55" spans="1:12" x14ac:dyDescent="0.25">
      <c r="A55" s="459" t="s">
        <v>49</v>
      </c>
      <c r="B55" s="460"/>
      <c r="C55" s="460"/>
      <c r="D55" s="460" t="str">
        <f>'PLANILHA ORÇAMENTARIA'!E34</f>
        <v>CREA-MG 49.378/D</v>
      </c>
      <c r="E55" s="460"/>
      <c r="F55" s="460"/>
      <c r="G55" s="460"/>
      <c r="H55" s="460"/>
      <c r="I55" s="460"/>
      <c r="J55" s="460"/>
      <c r="K55" s="460"/>
      <c r="L55" s="461"/>
    </row>
    <row r="56" spans="1:12" x14ac:dyDescent="0.25">
      <c r="A56" s="459" t="s">
        <v>49</v>
      </c>
      <c r="B56" s="460"/>
      <c r="C56" s="460"/>
      <c r="D56" s="460"/>
      <c r="E56" s="460"/>
      <c r="F56" s="460"/>
      <c r="G56" s="460"/>
      <c r="H56" s="460"/>
      <c r="I56" s="460"/>
      <c r="J56" s="457"/>
      <c r="K56" s="457"/>
      <c r="L56" s="458"/>
    </row>
    <row r="57" spans="1:12" x14ac:dyDescent="0.25">
      <c r="A57" s="459" t="s">
        <v>49</v>
      </c>
      <c r="B57" s="460"/>
      <c r="C57" s="460"/>
      <c r="D57" s="460"/>
      <c r="E57" s="460"/>
      <c r="F57" s="460"/>
      <c r="G57" s="460"/>
      <c r="H57" s="460"/>
      <c r="I57" s="460"/>
      <c r="J57" s="457"/>
      <c r="K57" s="457"/>
      <c r="L57" s="458"/>
    </row>
    <row r="58" spans="1:12" ht="15.75" thickBot="1" x14ac:dyDescent="0.3">
      <c r="A58" s="686" t="s">
        <v>49</v>
      </c>
      <c r="B58" s="687"/>
      <c r="C58" s="687"/>
      <c r="D58" s="687"/>
      <c r="E58" s="687"/>
      <c r="F58" s="687"/>
      <c r="G58" s="687"/>
      <c r="H58" s="687"/>
      <c r="I58" s="687"/>
      <c r="J58" s="688"/>
      <c r="K58" s="688"/>
      <c r="L58" s="689"/>
    </row>
    <row r="59" spans="1:12" ht="15.75" thickTop="1" x14ac:dyDescent="0.25"/>
  </sheetData>
  <mergeCells count="37">
    <mergeCell ref="A31:L31"/>
    <mergeCell ref="A20:L20"/>
    <mergeCell ref="A1:L1"/>
    <mergeCell ref="A2:L2"/>
    <mergeCell ref="A3:L3"/>
    <mergeCell ref="A4:L4"/>
    <mergeCell ref="A5:L5"/>
    <mergeCell ref="A16:L16"/>
    <mergeCell ref="A6:K6"/>
    <mergeCell ref="A13:L13"/>
    <mergeCell ref="A15:L15"/>
    <mergeCell ref="A12:L12"/>
    <mergeCell ref="A7:K7"/>
    <mergeCell ref="A8:K8"/>
    <mergeCell ref="A14:L14"/>
    <mergeCell ref="A9:L9"/>
    <mergeCell ref="A10:L10"/>
    <mergeCell ref="A11:L11"/>
    <mergeCell ref="A58:L58"/>
    <mergeCell ref="A44:L44"/>
    <mergeCell ref="A45:L45"/>
    <mergeCell ref="A49:L49"/>
    <mergeCell ref="A50:L50"/>
    <mergeCell ref="A51:L51"/>
    <mergeCell ref="A56:L56"/>
    <mergeCell ref="A57:L57"/>
    <mergeCell ref="A33:E33"/>
    <mergeCell ref="A37:E37"/>
    <mergeCell ref="A28:G28"/>
    <mergeCell ref="A55:C55"/>
    <mergeCell ref="D52:L52"/>
    <mergeCell ref="D53:L53"/>
    <mergeCell ref="D54:L54"/>
    <mergeCell ref="D55:L55"/>
    <mergeCell ref="A52:C52"/>
    <mergeCell ref="A53:C53"/>
    <mergeCell ref="A54:C54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494D-5820-443A-B595-9EEA6EB4296A}">
  <dimension ref="A1:I85"/>
  <sheetViews>
    <sheetView view="pageBreakPreview" topLeftCell="A52" zoomScaleSheetLayoutView="100" workbookViewId="0">
      <selection activeCell="F26" sqref="F26"/>
    </sheetView>
  </sheetViews>
  <sheetFormatPr defaultRowHeight="15" x14ac:dyDescent="0.25"/>
  <cols>
    <col min="1" max="1" width="8.42578125" customWidth="1"/>
    <col min="2" max="2" width="90.5703125" customWidth="1"/>
    <col min="3" max="3" width="16.28515625" customWidth="1"/>
    <col min="4" max="4" width="16.140625" customWidth="1"/>
    <col min="5" max="5" width="17.140625" style="1" customWidth="1"/>
    <col min="6" max="6" width="19.42578125" customWidth="1"/>
    <col min="7" max="7" width="17.85546875" customWidth="1"/>
    <col min="8" max="8" width="18.85546875" customWidth="1"/>
    <col min="9" max="9" width="15.7109375" customWidth="1"/>
  </cols>
  <sheetData>
    <row r="1" spans="1:9" ht="21" thickTop="1" x14ac:dyDescent="0.3">
      <c r="A1" s="557" t="str">
        <f>'PLANILHA ORÇAMENTARIA'!A1</f>
        <v>PREFEITURA MUNICIPAL DE JOÃO MONLEVADE</v>
      </c>
      <c r="B1" s="558"/>
      <c r="C1" s="558"/>
      <c r="D1" s="558"/>
      <c r="E1" s="558"/>
      <c r="F1" s="558"/>
      <c r="G1" s="558"/>
      <c r="H1" s="669"/>
      <c r="I1" s="670"/>
    </row>
    <row r="2" spans="1:9" x14ac:dyDescent="0.25">
      <c r="A2" s="560" t="str">
        <f>'PLANILHA ORÇAMENTARIA'!A2</f>
        <v>CEP 35.930-027 - ESTADO DE MINAS GERAIS</v>
      </c>
      <c r="B2" s="561"/>
      <c r="C2" s="561"/>
      <c r="D2" s="561"/>
      <c r="E2" s="561"/>
      <c r="F2" s="561"/>
      <c r="G2" s="561"/>
      <c r="H2" s="389"/>
      <c r="I2" s="666"/>
    </row>
    <row r="3" spans="1:9" x14ac:dyDescent="0.25">
      <c r="A3" s="560" t="str">
        <f>'PLANILHA ORÇAMENTARIA'!A3</f>
        <v>SECRETARIA MUNICIPAL DE SERVIÇOS URBANOS</v>
      </c>
      <c r="B3" s="561"/>
      <c r="C3" s="561"/>
      <c r="D3" s="561"/>
      <c r="E3" s="561"/>
      <c r="F3" s="561"/>
      <c r="G3" s="561"/>
      <c r="H3" s="389"/>
      <c r="I3" s="666"/>
    </row>
    <row r="4" spans="1:9" ht="10.5" customHeight="1" x14ac:dyDescent="0.25">
      <c r="A4" s="671"/>
      <c r="B4" s="389"/>
      <c r="C4" s="389"/>
      <c r="D4" s="389"/>
      <c r="E4" s="389"/>
      <c r="F4" s="389"/>
      <c r="G4" s="389"/>
      <c r="H4" s="389"/>
      <c r="I4" s="666"/>
    </row>
    <row r="5" spans="1:9" ht="16.5" thickBot="1" x14ac:dyDescent="0.3">
      <c r="A5" s="672" t="s">
        <v>329</v>
      </c>
      <c r="B5" s="673"/>
      <c r="C5" s="673"/>
      <c r="D5" s="673"/>
      <c r="E5" s="673"/>
      <c r="F5" s="673"/>
      <c r="G5" s="673"/>
      <c r="H5" s="389"/>
      <c r="I5" s="666"/>
    </row>
    <row r="6" spans="1:9" ht="22.5" customHeight="1" thickBot="1" x14ac:dyDescent="0.3">
      <c r="A6" s="674" t="str">
        <f>'PLANILHA ORÇAMENTARIA'!A6</f>
        <v xml:space="preserve">EDITAL DE CONCORRENCIA ELETRONICA Nº </v>
      </c>
      <c r="B6" s="675"/>
      <c r="C6" s="675"/>
      <c r="D6" s="675"/>
      <c r="E6" s="675"/>
      <c r="F6" s="675"/>
      <c r="G6" s="553"/>
      <c r="H6" s="553"/>
      <c r="I6" s="228">
        <f>'PLANILHA ORÇAMENTARIA'!I6</f>
        <v>45992</v>
      </c>
    </row>
    <row r="7" spans="1:9" ht="15.75" thickBot="1" x14ac:dyDescent="0.3">
      <c r="A7" s="676" t="str">
        <f>'PLANILHA ORÇAMENTARIA'!A7</f>
        <v>REFERÊNCIAS DE PREÇOS: SUDECAP: JULHO/2025 (ONERADA), COMPOSIÇÕES PRÓPRIAS: DEZEMBRO/2025 (CONVENÇÕES COLETIVAS/COTAÇÕES)</v>
      </c>
      <c r="B7" s="677"/>
      <c r="C7" s="677"/>
      <c r="D7" s="677"/>
      <c r="E7" s="677"/>
      <c r="F7" s="677"/>
      <c r="G7" s="678"/>
      <c r="H7" s="678"/>
      <c r="I7" s="219" t="s">
        <v>256</v>
      </c>
    </row>
    <row r="8" spans="1:9" ht="30.75" customHeight="1" thickBot="1" x14ac:dyDescent="0.3">
      <c r="A8" s="566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67"/>
      <c r="C8" s="567"/>
      <c r="D8" s="567"/>
      <c r="E8" s="567"/>
      <c r="F8" s="567"/>
      <c r="G8" s="608"/>
      <c r="H8" s="609"/>
      <c r="I8" s="218">
        <f>BDI!M7</f>
        <v>0.27039999999999997</v>
      </c>
    </row>
    <row r="9" spans="1:9" ht="16.5" thickTop="1" x14ac:dyDescent="0.25">
      <c r="A9" s="681" t="s">
        <v>0</v>
      </c>
      <c r="B9" s="682"/>
      <c r="C9" s="682"/>
      <c r="D9" s="682"/>
      <c r="E9" s="682"/>
      <c r="F9" s="682"/>
      <c r="G9" s="682"/>
      <c r="H9" s="669"/>
      <c r="I9" s="670"/>
    </row>
    <row r="10" spans="1:9" x14ac:dyDescent="0.25">
      <c r="A10" s="620" t="str">
        <f>'PLANILHA ORÇAMENTARIA'!A20</f>
        <v>2.3</v>
      </c>
      <c r="B10" s="683"/>
      <c r="C10" s="683"/>
      <c r="D10" s="683"/>
      <c r="E10" s="683"/>
      <c r="F10" s="683"/>
      <c r="G10" s="683"/>
      <c r="H10" s="389"/>
      <c r="I10" s="666"/>
    </row>
    <row r="11" spans="1:9" x14ac:dyDescent="0.25">
      <c r="A11" s="620" t="str">
        <f>'PLANILHA ORÇAMENTARIA'!B18</f>
        <v>CPU 02</v>
      </c>
      <c r="B11" s="683"/>
      <c r="C11" s="683"/>
      <c r="D11" s="683"/>
      <c r="E11" s="683"/>
      <c r="F11" s="683"/>
      <c r="G11" s="683"/>
      <c r="H11" s="389"/>
      <c r="I11" s="666"/>
    </row>
    <row r="12" spans="1:9" ht="22.5" customHeight="1" x14ac:dyDescent="0.25">
      <c r="A12" s="679" t="str">
        <f>'PLANILHA ORÇAMENTARIA'!D18</f>
        <v>COLETA E TRANSPORTE DENTRO DO MUNICIPIO DE RESIDUO SÓLIDOS DOS SERVIÇOS PUBLICOS MUNICIPAL DE SAÚDE (RSS).</v>
      </c>
      <c r="B12" s="680"/>
      <c r="C12" s="680"/>
      <c r="D12" s="680"/>
      <c r="E12" s="680"/>
      <c r="F12" s="680"/>
      <c r="G12" s="680"/>
      <c r="H12" s="389"/>
      <c r="I12" s="666"/>
    </row>
    <row r="13" spans="1:9" x14ac:dyDescent="0.25">
      <c r="A13" s="429" t="s">
        <v>255</v>
      </c>
      <c r="B13" s="430"/>
      <c r="C13" s="430"/>
      <c r="D13" s="430"/>
      <c r="E13" s="430"/>
      <c r="F13" s="430"/>
      <c r="G13" s="430"/>
      <c r="H13" s="389"/>
      <c r="I13" s="666"/>
    </row>
    <row r="14" spans="1:9" ht="15.75" thickBot="1" x14ac:dyDescent="0.3">
      <c r="A14" s="420" t="s">
        <v>49</v>
      </c>
      <c r="B14" s="394"/>
      <c r="C14" s="394"/>
      <c r="D14" s="394"/>
      <c r="E14" s="394"/>
      <c r="F14" s="394"/>
      <c r="G14" s="394"/>
      <c r="H14" s="389"/>
      <c r="I14" s="666"/>
    </row>
    <row r="15" spans="1:9" ht="28.5" customHeight="1" thickBot="1" x14ac:dyDescent="0.3">
      <c r="A15" s="627" t="s">
        <v>275</v>
      </c>
      <c r="B15" s="684"/>
      <c r="C15" s="684"/>
      <c r="D15" s="684"/>
      <c r="E15" s="684"/>
      <c r="F15" s="684"/>
      <c r="G15" s="684"/>
      <c r="H15" s="684"/>
      <c r="I15" s="685"/>
    </row>
    <row r="16" spans="1:9" ht="15.75" thickBot="1" x14ac:dyDescent="0.3">
      <c r="A16" s="420" t="s">
        <v>49</v>
      </c>
      <c r="B16" s="394"/>
      <c r="C16" s="394"/>
      <c r="D16" s="394"/>
      <c r="E16" s="394"/>
      <c r="F16" s="394"/>
      <c r="G16" s="394"/>
      <c r="H16" s="389"/>
      <c r="I16" s="666"/>
    </row>
    <row r="17" spans="1:9" ht="15.75" thickBot="1" x14ac:dyDescent="0.3">
      <c r="A17" s="659" t="s">
        <v>353</v>
      </c>
      <c r="B17" s="660"/>
      <c r="C17" s="660"/>
      <c r="D17" s="660"/>
      <c r="E17" s="660"/>
      <c r="F17" s="660"/>
      <c r="G17" s="660"/>
      <c r="H17" s="660"/>
      <c r="I17" s="661"/>
    </row>
    <row r="18" spans="1:9" ht="9.75" customHeight="1" x14ac:dyDescent="0.25">
      <c r="A18" s="393" t="s">
        <v>49</v>
      </c>
      <c r="B18" s="432"/>
      <c r="C18" s="432"/>
      <c r="D18" s="432"/>
      <c r="E18" s="432"/>
      <c r="F18" s="432"/>
      <c r="G18" s="432"/>
      <c r="H18" s="457"/>
      <c r="I18" s="458"/>
    </row>
    <row r="19" spans="1:9" x14ac:dyDescent="0.25">
      <c r="A19" s="113" t="s">
        <v>351</v>
      </c>
      <c r="B19" s="40"/>
      <c r="C19" s="40"/>
      <c r="D19" s="40"/>
      <c r="E19" s="220">
        <v>5100</v>
      </c>
      <c r="F19" s="40"/>
      <c r="G19" s="40"/>
      <c r="H19" s="40"/>
      <c r="I19" s="42"/>
    </row>
    <row r="20" spans="1:9" ht="10.5" customHeight="1" thickBot="1" x14ac:dyDescent="0.3">
      <c r="A20" s="393" t="s">
        <v>49</v>
      </c>
      <c r="B20" s="432"/>
      <c r="C20" s="432"/>
      <c r="D20" s="432"/>
      <c r="E20" s="432"/>
      <c r="F20" s="432"/>
      <c r="G20" s="432"/>
      <c r="H20" s="457"/>
      <c r="I20" s="458"/>
    </row>
    <row r="21" spans="1:9" ht="15.75" thickBot="1" x14ac:dyDescent="0.3">
      <c r="A21" s="659" t="s">
        <v>330</v>
      </c>
      <c r="B21" s="660"/>
      <c r="C21" s="660"/>
      <c r="D21" s="660"/>
      <c r="E21" s="660"/>
      <c r="F21" s="660"/>
      <c r="G21" s="660"/>
      <c r="H21" s="660"/>
      <c r="I21" s="661"/>
    </row>
    <row r="22" spans="1:9" x14ac:dyDescent="0.25">
      <c r="A22" s="113"/>
      <c r="B22" s="40"/>
      <c r="C22" s="40"/>
      <c r="D22" s="40"/>
      <c r="E22" s="40"/>
      <c r="F22" s="40"/>
      <c r="G22" s="40"/>
      <c r="H22" s="40"/>
      <c r="I22" s="42"/>
    </row>
    <row r="23" spans="1:9" x14ac:dyDescent="0.25">
      <c r="A23" s="113" t="s">
        <v>355</v>
      </c>
      <c r="B23" s="40"/>
      <c r="C23" s="40"/>
      <c r="D23" s="40"/>
      <c r="E23" s="40"/>
      <c r="F23" s="360">
        <v>83360</v>
      </c>
      <c r="G23" s="40" t="s">
        <v>356</v>
      </c>
      <c r="H23" s="40"/>
      <c r="I23" s="42"/>
    </row>
    <row r="24" spans="1:9" x14ac:dyDescent="0.25">
      <c r="A24" s="113" t="s">
        <v>357</v>
      </c>
      <c r="B24" s="40"/>
      <c r="C24" s="40"/>
      <c r="D24" s="40"/>
      <c r="E24" s="40"/>
      <c r="F24" s="360">
        <f>E19*12</f>
        <v>61200</v>
      </c>
      <c r="G24" s="40" t="s">
        <v>358</v>
      </c>
      <c r="H24" s="40"/>
      <c r="I24" s="42"/>
    </row>
    <row r="25" spans="1:9" x14ac:dyDescent="0.25">
      <c r="A25" s="113" t="s">
        <v>359</v>
      </c>
      <c r="B25" s="40"/>
      <c r="C25" s="40"/>
      <c r="D25" s="40"/>
      <c r="E25" s="40"/>
      <c r="F25" s="360">
        <f>(330*2)*10</f>
        <v>6600</v>
      </c>
      <c r="G25" s="40" t="s">
        <v>354</v>
      </c>
      <c r="H25" s="40"/>
      <c r="I25" s="42"/>
    </row>
    <row r="26" spans="1:9" x14ac:dyDescent="0.25">
      <c r="A26" s="113" t="s">
        <v>360</v>
      </c>
      <c r="B26" s="40"/>
      <c r="C26" s="40"/>
      <c r="D26" s="40"/>
      <c r="E26" s="40"/>
      <c r="F26" s="40">
        <v>7.33</v>
      </c>
      <c r="G26" s="40" t="s">
        <v>277</v>
      </c>
      <c r="H26" s="40"/>
      <c r="I26" s="42"/>
    </row>
    <row r="27" spans="1:9" x14ac:dyDescent="0.25">
      <c r="A27" s="113" t="s">
        <v>278</v>
      </c>
      <c r="B27" s="40"/>
      <c r="C27" s="40"/>
      <c r="D27" s="40"/>
      <c r="E27" s="40"/>
      <c r="F27" s="40">
        <v>25.25</v>
      </c>
      <c r="G27" s="40" t="s">
        <v>279</v>
      </c>
      <c r="H27" s="40"/>
      <c r="I27" s="42"/>
    </row>
    <row r="28" spans="1:9" ht="15.75" thickBot="1" x14ac:dyDescent="0.3">
      <c r="A28" s="113"/>
      <c r="B28" s="40"/>
      <c r="C28" s="40"/>
      <c r="D28" s="40"/>
      <c r="E28" s="40"/>
      <c r="F28" s="221"/>
      <c r="G28" s="40"/>
      <c r="H28" s="40"/>
      <c r="I28" s="42"/>
    </row>
    <row r="29" spans="1:9" ht="15.75" thickBot="1" x14ac:dyDescent="0.3">
      <c r="A29" s="659" t="s">
        <v>276</v>
      </c>
      <c r="B29" s="660"/>
      <c r="C29" s="660"/>
      <c r="D29" s="660"/>
      <c r="E29" s="660"/>
      <c r="F29" s="660"/>
      <c r="G29" s="660"/>
      <c r="H29" s="660"/>
      <c r="I29" s="661"/>
    </row>
    <row r="30" spans="1:9" x14ac:dyDescent="0.25">
      <c r="A30" s="664" t="s">
        <v>234</v>
      </c>
      <c r="B30" s="665"/>
      <c r="C30" s="665"/>
      <c r="D30" s="665"/>
      <c r="E30" s="665"/>
      <c r="F30" s="224" t="s">
        <v>3</v>
      </c>
      <c r="G30" s="224" t="s">
        <v>235</v>
      </c>
      <c r="H30" s="224" t="s">
        <v>236</v>
      </c>
      <c r="I30" s="42"/>
    </row>
    <row r="31" spans="1:9" x14ac:dyDescent="0.25">
      <c r="A31" s="667" t="str">
        <f>'CPU MÃO DE OBRA'!A18</f>
        <v>MOTORISTA (CBO 782510)</v>
      </c>
      <c r="B31" s="668"/>
      <c r="C31" s="668"/>
      <c r="D31" s="668"/>
      <c r="E31" s="668"/>
      <c r="F31" s="225">
        <v>1</v>
      </c>
      <c r="G31" s="225">
        <v>0</v>
      </c>
      <c r="H31" s="225">
        <f t="shared" ref="H31" si="0">F31+G31</f>
        <v>1</v>
      </c>
      <c r="I31" s="42"/>
    </row>
    <row r="32" spans="1:9" x14ac:dyDescent="0.25">
      <c r="A32" s="664" t="s">
        <v>159</v>
      </c>
      <c r="B32" s="665"/>
      <c r="C32" s="665"/>
      <c r="D32" s="665"/>
      <c r="E32" s="665"/>
      <c r="F32" s="225">
        <f>SUM(F31:F31)</f>
        <v>1</v>
      </c>
      <c r="G32" s="225">
        <v>0</v>
      </c>
      <c r="H32" s="225">
        <f>SUM(H31:H31)</f>
        <v>1</v>
      </c>
      <c r="I32" s="42"/>
    </row>
    <row r="33" spans="1:9" ht="15.75" thickBot="1" x14ac:dyDescent="0.3">
      <c r="A33" s="113"/>
      <c r="B33" s="40"/>
      <c r="C33" s="40"/>
      <c r="D33" s="40"/>
      <c r="E33" s="40"/>
      <c r="F33" s="40"/>
      <c r="G33" s="40"/>
      <c r="H33" s="40"/>
      <c r="I33" s="42"/>
    </row>
    <row r="34" spans="1:9" ht="15.75" thickBot="1" x14ac:dyDescent="0.3">
      <c r="A34" s="659" t="s">
        <v>280</v>
      </c>
      <c r="B34" s="660"/>
      <c r="C34" s="660"/>
      <c r="D34" s="660"/>
      <c r="E34" s="660"/>
      <c r="F34" s="660"/>
      <c r="G34" s="660"/>
      <c r="H34" s="660"/>
      <c r="I34" s="661"/>
    </row>
    <row r="35" spans="1:9" x14ac:dyDescent="0.25">
      <c r="A35" s="229"/>
      <c r="B35" s="230"/>
      <c r="C35" s="230"/>
      <c r="D35" s="230" t="s">
        <v>182</v>
      </c>
      <c r="E35" s="133" t="s">
        <v>281</v>
      </c>
      <c r="F35" s="133"/>
      <c r="G35" s="133" t="s">
        <v>78</v>
      </c>
      <c r="H35" s="40"/>
      <c r="I35" s="42"/>
    </row>
    <row r="36" spans="1:9" x14ac:dyDescent="0.25">
      <c r="A36" s="113" t="str">
        <f>'CPU MÃO DE OBRA'!A18</f>
        <v>MOTORISTA (CBO 782510)</v>
      </c>
      <c r="B36" s="40"/>
      <c r="C36" s="40"/>
      <c r="D36" s="223">
        <v>1</v>
      </c>
      <c r="E36" s="231">
        <f>'CPU MÃO DE OBRA'!O18</f>
        <v>6196.562857142857</v>
      </c>
      <c r="F36" s="231"/>
      <c r="G36" s="231">
        <f t="shared" ref="G36" si="1">(E36+F36)*D36</f>
        <v>6196.562857142857</v>
      </c>
      <c r="H36" s="40"/>
      <c r="I36" s="42"/>
    </row>
    <row r="37" spans="1:9" x14ac:dyDescent="0.25">
      <c r="A37" s="657" t="s">
        <v>282</v>
      </c>
      <c r="B37" s="658"/>
      <c r="C37" s="658"/>
      <c r="D37" s="658"/>
      <c r="E37" s="658"/>
      <c r="F37" s="658"/>
      <c r="G37" s="233">
        <f>SUM(G36:G36)</f>
        <v>6196.562857142857</v>
      </c>
      <c r="H37" s="40"/>
      <c r="I37" s="42"/>
    </row>
    <row r="38" spans="1:9" ht="9.75" customHeight="1" thickBot="1" x14ac:dyDescent="0.3">
      <c r="A38" s="113"/>
      <c r="B38" s="40"/>
      <c r="C38" s="40"/>
      <c r="D38" s="40"/>
      <c r="E38" s="40"/>
      <c r="F38" s="40"/>
      <c r="G38" s="40"/>
      <c r="H38" s="40"/>
      <c r="I38" s="42"/>
    </row>
    <row r="39" spans="1:9" ht="15.75" thickBot="1" x14ac:dyDescent="0.3">
      <c r="A39" s="659" t="s">
        <v>389</v>
      </c>
      <c r="B39" s="660"/>
      <c r="C39" s="660"/>
      <c r="D39" s="660"/>
      <c r="E39" s="660"/>
      <c r="F39" s="660"/>
      <c r="G39" s="660"/>
      <c r="H39" s="660"/>
      <c r="I39" s="661"/>
    </row>
    <row r="40" spans="1:9" x14ac:dyDescent="0.25">
      <c r="A40" s="113"/>
      <c r="B40" s="40"/>
      <c r="C40" s="40"/>
      <c r="D40" s="40"/>
      <c r="E40" s="40"/>
      <c r="F40" s="40"/>
      <c r="G40" s="40"/>
      <c r="H40" s="40"/>
      <c r="I40" s="42"/>
    </row>
    <row r="41" spans="1:9" x14ac:dyDescent="0.25">
      <c r="A41" s="237" t="s">
        <v>239</v>
      </c>
      <c r="B41" s="40"/>
      <c r="C41" s="40"/>
      <c r="D41" s="40"/>
      <c r="E41" s="40"/>
      <c r="F41" s="40"/>
      <c r="G41" s="40"/>
      <c r="H41" s="40"/>
      <c r="I41" s="42"/>
    </row>
    <row r="42" spans="1:9" x14ac:dyDescent="0.25">
      <c r="A42" s="237" t="s">
        <v>363</v>
      </c>
      <c r="B42" s="40"/>
      <c r="C42" s="40"/>
      <c r="D42" s="40"/>
      <c r="E42" s="40"/>
      <c r="F42" s="40"/>
      <c r="G42" s="40"/>
      <c r="H42" s="40"/>
      <c r="I42" s="42"/>
    </row>
    <row r="43" spans="1:9" x14ac:dyDescent="0.25">
      <c r="A43" s="113" t="s">
        <v>388</v>
      </c>
      <c r="B43" s="40"/>
      <c r="C43" s="223">
        <v>1</v>
      </c>
      <c r="D43" s="133" t="s">
        <v>211</v>
      </c>
      <c r="E43" s="231">
        <f>'CPU INSUMOS'!E14</f>
        <v>3635</v>
      </c>
      <c r="F43" s="133" t="s">
        <v>207</v>
      </c>
      <c r="G43" s="238">
        <f>C43*E43</f>
        <v>3635</v>
      </c>
      <c r="H43" s="40"/>
      <c r="I43" s="42"/>
    </row>
    <row r="44" spans="1:9" x14ac:dyDescent="0.25">
      <c r="A44" s="662" t="s">
        <v>283</v>
      </c>
      <c r="B44" s="663"/>
      <c r="C44" s="663"/>
      <c r="D44" s="663"/>
      <c r="E44" s="663"/>
      <c r="F44" s="239">
        <f>G43</f>
        <v>3635</v>
      </c>
      <c r="G44" s="40"/>
      <c r="H44" s="40"/>
      <c r="I44" s="42"/>
    </row>
    <row r="45" spans="1:9" x14ac:dyDescent="0.25">
      <c r="A45" s="113"/>
      <c r="B45" s="40"/>
      <c r="C45" s="40"/>
      <c r="D45" s="40"/>
      <c r="E45" s="40"/>
      <c r="F45" s="40"/>
      <c r="G45" s="40"/>
      <c r="H45" s="40"/>
      <c r="I45" s="42"/>
    </row>
    <row r="46" spans="1:9" x14ac:dyDescent="0.25">
      <c r="A46" s="569" t="s">
        <v>179</v>
      </c>
      <c r="B46" s="570"/>
      <c r="C46" s="570"/>
      <c r="D46" s="570"/>
      <c r="E46" s="570"/>
      <c r="F46" s="570"/>
      <c r="G46" s="571"/>
      <c r="H46" s="40"/>
      <c r="I46" s="42"/>
    </row>
    <row r="47" spans="1:9" ht="15.75" x14ac:dyDescent="0.25">
      <c r="A47" s="634" t="s">
        <v>330</v>
      </c>
      <c r="B47" s="635"/>
      <c r="C47" s="635"/>
      <c r="D47" s="635"/>
      <c r="E47" s="635"/>
      <c r="F47" s="635"/>
      <c r="G47" s="636"/>
      <c r="H47" s="40"/>
      <c r="I47" s="42"/>
    </row>
    <row r="48" spans="1:9" x14ac:dyDescent="0.25">
      <c r="A48" s="646" t="s">
        <v>338</v>
      </c>
      <c r="B48" s="647"/>
      <c r="C48" s="647"/>
      <c r="D48" s="647"/>
      <c r="E48" s="647"/>
      <c r="F48" s="647"/>
      <c r="G48" s="648"/>
      <c r="H48" s="40"/>
      <c r="I48" s="42"/>
    </row>
    <row r="49" spans="1:9" x14ac:dyDescent="0.25">
      <c r="A49" s="184" t="s">
        <v>0</v>
      </c>
      <c r="B49" s="184" t="s">
        <v>1</v>
      </c>
      <c r="C49" s="184" t="s">
        <v>339</v>
      </c>
      <c r="D49" s="184" t="s">
        <v>6</v>
      </c>
      <c r="E49" s="179"/>
      <c r="F49" s="179"/>
      <c r="G49" s="351"/>
      <c r="H49" s="40"/>
      <c r="I49" s="42"/>
    </row>
    <row r="50" spans="1:9" x14ac:dyDescent="0.25">
      <c r="A50" s="184">
        <v>1</v>
      </c>
      <c r="B50" s="342" t="s">
        <v>340</v>
      </c>
      <c r="C50" s="184" t="s">
        <v>341</v>
      </c>
      <c r="D50" s="350">
        <f>F25</f>
        <v>6600</v>
      </c>
      <c r="E50" s="179"/>
      <c r="F50" s="179"/>
      <c r="G50" s="351"/>
      <c r="H50" s="40"/>
      <c r="I50" s="42"/>
    </row>
    <row r="51" spans="1:9" x14ac:dyDescent="0.25">
      <c r="A51" s="184">
        <v>2</v>
      </c>
      <c r="B51" s="342" t="s">
        <v>342</v>
      </c>
      <c r="C51" s="184" t="s">
        <v>343</v>
      </c>
      <c r="D51" s="350">
        <v>10</v>
      </c>
      <c r="E51" s="179"/>
      <c r="F51" s="179"/>
      <c r="G51" s="351"/>
      <c r="H51" s="40"/>
      <c r="I51" s="42"/>
    </row>
    <row r="52" spans="1:9" x14ac:dyDescent="0.25">
      <c r="A52" s="184">
        <v>3</v>
      </c>
      <c r="B52" s="342" t="s">
        <v>344</v>
      </c>
      <c r="C52" s="184" t="s">
        <v>345</v>
      </c>
      <c r="D52" s="200">
        <f>ROUND(D50/D51,2)</f>
        <v>660</v>
      </c>
      <c r="E52" s="179"/>
      <c r="F52" s="179"/>
      <c r="G52" s="351"/>
      <c r="H52" s="40"/>
      <c r="I52" s="42"/>
    </row>
    <row r="53" spans="1:9" x14ac:dyDescent="0.25">
      <c r="A53" s="184">
        <v>4</v>
      </c>
      <c r="B53" s="342" t="s">
        <v>349</v>
      </c>
      <c r="C53" s="184" t="s">
        <v>346</v>
      </c>
      <c r="D53" s="352">
        <f>'CPU INSUMOS'!E11</f>
        <v>5.75</v>
      </c>
      <c r="E53" s="179"/>
      <c r="F53" s="179"/>
      <c r="G53" s="351"/>
      <c r="H53" s="40"/>
      <c r="I53" s="42"/>
    </row>
    <row r="54" spans="1:9" x14ac:dyDescent="0.25">
      <c r="A54" s="184">
        <v>5</v>
      </c>
      <c r="B54" s="342" t="s">
        <v>348</v>
      </c>
      <c r="C54" s="184" t="s">
        <v>346</v>
      </c>
      <c r="D54" s="352">
        <f>D53*D52</f>
        <v>3795</v>
      </c>
      <c r="E54" s="179"/>
      <c r="F54" s="179"/>
      <c r="G54" s="351"/>
      <c r="H54" s="40"/>
      <c r="I54" s="42"/>
    </row>
    <row r="55" spans="1:9" x14ac:dyDescent="0.25">
      <c r="A55" s="184">
        <v>6</v>
      </c>
      <c r="B55" s="342" t="s">
        <v>350</v>
      </c>
      <c r="C55" s="184" t="s">
        <v>346</v>
      </c>
      <c r="D55" s="352">
        <v>450</v>
      </c>
      <c r="E55" s="179"/>
      <c r="F55" s="179"/>
      <c r="G55" s="351"/>
      <c r="H55" s="40"/>
      <c r="I55" s="42"/>
    </row>
    <row r="56" spans="1:9" x14ac:dyDescent="0.25">
      <c r="A56" s="382"/>
      <c r="B56" s="383" t="s">
        <v>347</v>
      </c>
      <c r="C56" s="384"/>
      <c r="D56" s="385">
        <f>D54+D55</f>
        <v>4245</v>
      </c>
      <c r="E56" s="386"/>
      <c r="F56" s="386"/>
      <c r="G56" s="361"/>
      <c r="H56" s="40"/>
      <c r="I56" s="42"/>
    </row>
    <row r="57" spans="1:9" ht="11.25" customHeight="1" x14ac:dyDescent="0.25">
      <c r="A57" s="379"/>
      <c r="B57" s="380"/>
      <c r="C57" s="380"/>
      <c r="D57" s="380"/>
      <c r="E57" s="380"/>
      <c r="F57" s="380"/>
      <c r="G57" s="381"/>
      <c r="H57" s="40"/>
      <c r="I57" s="42"/>
    </row>
    <row r="58" spans="1:9" ht="15.75" thickBot="1" x14ac:dyDescent="0.3">
      <c r="A58" s="577" t="s">
        <v>264</v>
      </c>
      <c r="B58" s="610"/>
      <c r="C58" s="610"/>
      <c r="D58" s="610"/>
      <c r="E58" s="610"/>
      <c r="F58" s="610"/>
      <c r="G58" s="611"/>
      <c r="H58" s="40"/>
      <c r="I58" s="42"/>
    </row>
    <row r="59" spans="1:9" ht="15.75" thickTop="1" x14ac:dyDescent="0.25">
      <c r="A59" s="313" t="s">
        <v>0</v>
      </c>
      <c r="B59" s="612" t="s">
        <v>234</v>
      </c>
      <c r="C59" s="613"/>
      <c r="D59" s="309" t="s">
        <v>206</v>
      </c>
      <c r="E59" s="309" t="s">
        <v>101</v>
      </c>
      <c r="F59" s="311" t="s">
        <v>261</v>
      </c>
      <c r="G59" s="42"/>
      <c r="H59" s="40"/>
      <c r="I59" s="42"/>
    </row>
    <row r="60" spans="1:9" x14ac:dyDescent="0.25">
      <c r="A60" s="212">
        <v>2</v>
      </c>
      <c r="B60" s="583" t="s">
        <v>387</v>
      </c>
      <c r="C60" s="583"/>
      <c r="D60" s="203" t="s">
        <v>49</v>
      </c>
      <c r="E60" s="179"/>
      <c r="F60" s="181"/>
      <c r="G60" s="42"/>
      <c r="H60" s="40"/>
      <c r="I60" s="42"/>
    </row>
    <row r="61" spans="1:9" x14ac:dyDescent="0.25">
      <c r="A61" s="212" t="s">
        <v>171</v>
      </c>
      <c r="B61" s="595" t="s">
        <v>241</v>
      </c>
      <c r="C61" s="583"/>
      <c r="D61" s="200">
        <f>1/12</f>
        <v>8.3333333333333329E-2</v>
      </c>
      <c r="E61" s="202">
        <v>720</v>
      </c>
      <c r="F61" s="306">
        <f>E61*D61</f>
        <v>60</v>
      </c>
      <c r="G61" s="42"/>
      <c r="H61" s="40"/>
      <c r="I61" s="42"/>
    </row>
    <row r="62" spans="1:9" ht="15.75" thickBot="1" x14ac:dyDescent="0.3">
      <c r="A62" s="213" t="s">
        <v>176</v>
      </c>
      <c r="B62" s="596" t="s">
        <v>242</v>
      </c>
      <c r="C62" s="597"/>
      <c r="D62" s="205">
        <v>1</v>
      </c>
      <c r="E62" s="214">
        <v>60</v>
      </c>
      <c r="F62" s="314">
        <f>E62*D62</f>
        <v>60</v>
      </c>
      <c r="G62" s="42"/>
      <c r="H62" s="40"/>
      <c r="I62" s="42"/>
    </row>
    <row r="63" spans="1:9" ht="15.75" thickBot="1" x14ac:dyDescent="0.3">
      <c r="A63" s="552" t="s">
        <v>265</v>
      </c>
      <c r="B63" s="553"/>
      <c r="C63" s="553"/>
      <c r="D63" s="553"/>
      <c r="E63" s="598"/>
      <c r="F63" s="316">
        <f>SUM(F61:F62)</f>
        <v>120</v>
      </c>
      <c r="G63" s="42"/>
      <c r="H63" s="40"/>
      <c r="I63" s="42"/>
    </row>
    <row r="64" spans="1:9" ht="15.75" thickBot="1" x14ac:dyDescent="0.3">
      <c r="A64" s="552" t="s">
        <v>267</v>
      </c>
      <c r="B64" s="553"/>
      <c r="C64" s="553"/>
      <c r="D64" s="553"/>
      <c r="E64" s="598"/>
      <c r="F64" s="316">
        <v>12</v>
      </c>
      <c r="G64" s="42"/>
      <c r="H64" s="40"/>
      <c r="I64" s="42"/>
    </row>
    <row r="65" spans="1:9" ht="15.75" thickBot="1" x14ac:dyDescent="0.3">
      <c r="A65" s="604" t="s">
        <v>266</v>
      </c>
      <c r="B65" s="605"/>
      <c r="C65" s="605"/>
      <c r="D65" s="605"/>
      <c r="E65" s="606"/>
      <c r="F65" s="246">
        <f>F63/F64</f>
        <v>10</v>
      </c>
      <c r="G65" s="217"/>
      <c r="H65" s="40"/>
      <c r="I65" s="42"/>
    </row>
    <row r="66" spans="1:9" ht="16.5" thickTop="1" thickBot="1" x14ac:dyDescent="0.3">
      <c r="A66" s="113"/>
      <c r="B66" s="40"/>
      <c r="C66" s="40"/>
      <c r="D66" s="40"/>
      <c r="E66" s="40"/>
      <c r="F66" s="40"/>
      <c r="G66" s="40"/>
      <c r="H66" s="40"/>
      <c r="I66" s="42"/>
    </row>
    <row r="67" spans="1:9" ht="15.75" thickBot="1" x14ac:dyDescent="0.3">
      <c r="A67" s="659" t="s">
        <v>284</v>
      </c>
      <c r="B67" s="660"/>
      <c r="C67" s="660"/>
      <c r="D67" s="660"/>
      <c r="E67" s="660"/>
      <c r="F67" s="660"/>
      <c r="G67" s="660"/>
      <c r="H67" s="660"/>
      <c r="I67" s="661"/>
    </row>
    <row r="68" spans="1:9" x14ac:dyDescent="0.25">
      <c r="A68" s="113" t="s">
        <v>289</v>
      </c>
      <c r="B68" s="40"/>
      <c r="C68" s="40"/>
      <c r="D68" s="40"/>
      <c r="E68" s="40"/>
      <c r="F68" s="238">
        <f>G37</f>
        <v>6196.562857142857</v>
      </c>
      <c r="G68" s="40"/>
      <c r="H68" s="40"/>
      <c r="I68" s="42"/>
    </row>
    <row r="69" spans="1:9" x14ac:dyDescent="0.25">
      <c r="A69" s="113" t="s">
        <v>181</v>
      </c>
      <c r="B69" s="40"/>
      <c r="C69" s="40"/>
      <c r="D69" s="40"/>
      <c r="E69" s="40"/>
      <c r="F69" s="238">
        <f>F44+D56+F65</f>
        <v>7890</v>
      </c>
      <c r="G69" s="40"/>
      <c r="H69" s="40"/>
      <c r="I69" s="42"/>
    </row>
    <row r="70" spans="1:9" x14ac:dyDescent="0.25">
      <c r="A70" s="662" t="s">
        <v>285</v>
      </c>
      <c r="B70" s="663"/>
      <c r="C70" s="663"/>
      <c r="D70" s="663"/>
      <c r="E70" s="663"/>
      <c r="F70" s="239">
        <f>SUM(F68:F69)</f>
        <v>14086.562857142857</v>
      </c>
      <c r="G70" s="40"/>
      <c r="H70" s="40"/>
      <c r="I70" s="42"/>
    </row>
    <row r="71" spans="1:9" ht="8.25" customHeight="1" x14ac:dyDescent="0.25">
      <c r="A71" s="113"/>
      <c r="B71" s="40"/>
      <c r="C71" s="40"/>
      <c r="D71" s="40"/>
      <c r="E71" s="40"/>
      <c r="F71" s="40"/>
      <c r="G71" s="40"/>
      <c r="H71" s="40"/>
      <c r="I71" s="42"/>
    </row>
    <row r="72" spans="1:9" x14ac:dyDescent="0.25">
      <c r="A72" s="237" t="s">
        <v>361</v>
      </c>
      <c r="B72" s="40"/>
      <c r="C72" s="40"/>
      <c r="D72" s="40"/>
      <c r="E72" s="40"/>
      <c r="F72" s="245">
        <f>E19</f>
        <v>5100</v>
      </c>
      <c r="G72" s="323"/>
      <c r="H72" s="40"/>
      <c r="I72" s="42"/>
    </row>
    <row r="73" spans="1:9" x14ac:dyDescent="0.25">
      <c r="A73" s="113"/>
      <c r="B73" s="40"/>
      <c r="C73" s="40"/>
      <c r="D73" s="40"/>
      <c r="E73" s="40"/>
      <c r="F73" s="40"/>
      <c r="G73" s="40"/>
      <c r="H73" s="40"/>
      <c r="I73" s="42"/>
    </row>
    <row r="74" spans="1:9" x14ac:dyDescent="0.25">
      <c r="A74" s="664" t="s">
        <v>362</v>
      </c>
      <c r="B74" s="665"/>
      <c r="C74" s="665"/>
      <c r="D74" s="665"/>
      <c r="E74" s="665"/>
      <c r="F74" s="387">
        <f>F70/F72</f>
        <v>2.7620711484593836</v>
      </c>
      <c r="G74" s="40"/>
      <c r="H74" s="40"/>
      <c r="I74" s="42"/>
    </row>
    <row r="75" spans="1:9" ht="9.75" customHeight="1" x14ac:dyDescent="0.25">
      <c r="A75" s="456"/>
      <c r="B75" s="457"/>
      <c r="C75" s="457"/>
      <c r="D75" s="457"/>
      <c r="E75" s="457"/>
      <c r="F75" s="457"/>
      <c r="G75" s="457"/>
      <c r="H75" s="457"/>
      <c r="I75" s="458"/>
    </row>
    <row r="76" spans="1:9" x14ac:dyDescent="0.25">
      <c r="A76" s="459" t="str">
        <f>'PLANILHA ORÇAMENTARIA'!A26</f>
        <v>João Monlevade(MG), 01 de dezembro de 2025</v>
      </c>
      <c r="B76" s="460"/>
      <c r="C76" s="460"/>
      <c r="D76" s="460"/>
      <c r="E76" s="460"/>
      <c r="F76" s="460"/>
      <c r="G76" s="460"/>
      <c r="H76" s="460"/>
      <c r="I76" s="461"/>
    </row>
    <row r="77" spans="1:9" x14ac:dyDescent="0.25">
      <c r="A77" s="222" t="s">
        <v>49</v>
      </c>
      <c r="B77" s="133"/>
      <c r="C77" s="133"/>
      <c r="D77" s="133"/>
      <c r="E77" s="133"/>
      <c r="F77" s="133"/>
      <c r="G77" s="133"/>
      <c r="H77" s="133"/>
      <c r="I77" s="198"/>
    </row>
    <row r="78" spans="1:9" x14ac:dyDescent="0.25">
      <c r="A78" s="222" t="s">
        <v>49</v>
      </c>
      <c r="B78" s="133"/>
      <c r="C78" s="133"/>
      <c r="D78" s="133"/>
      <c r="E78" s="133"/>
      <c r="F78" s="133"/>
      <c r="G78" s="133"/>
      <c r="H78" s="133"/>
      <c r="I78" s="198"/>
    </row>
    <row r="79" spans="1:9" x14ac:dyDescent="0.25">
      <c r="A79" s="222" t="s">
        <v>49</v>
      </c>
      <c r="B79" s="133"/>
      <c r="C79" s="133"/>
      <c r="D79" s="133"/>
      <c r="E79" s="133"/>
      <c r="F79" s="133"/>
      <c r="G79" s="133"/>
      <c r="H79" s="133"/>
      <c r="I79" s="198"/>
    </row>
    <row r="80" spans="1:9" x14ac:dyDescent="0.25">
      <c r="A80" s="459" t="str">
        <f>'PLANILHA ORÇAMENTARIA'!A31</f>
        <v>_____________________________________________________</v>
      </c>
      <c r="B80" s="490"/>
      <c r="C80" s="490"/>
      <c r="D80" s="460" t="str">
        <f>'PLANILHA ORÇAMENTARIA'!E31</f>
        <v>_____________________________________________________</v>
      </c>
      <c r="E80" s="490"/>
      <c r="F80" s="490"/>
      <c r="G80" s="490"/>
      <c r="H80" s="490"/>
      <c r="I80" s="491"/>
    </row>
    <row r="81" spans="1:9" x14ac:dyDescent="0.25">
      <c r="A81" s="459" t="str">
        <f>'PLANILHA ORÇAMENTARIA'!A32</f>
        <v xml:space="preserve">MARCO ANTONIO PENIDO </v>
      </c>
      <c r="B81" s="490"/>
      <c r="C81" s="490"/>
      <c r="D81" s="460" t="str">
        <f>'PLANILHA ORÇAMENTARIA'!E32</f>
        <v xml:space="preserve"> DILERMANDO  DE ARANDA LIMA</v>
      </c>
      <c r="E81" s="490"/>
      <c r="F81" s="490"/>
      <c r="G81" s="490"/>
      <c r="H81" s="490"/>
      <c r="I81" s="491"/>
    </row>
    <row r="82" spans="1:9" x14ac:dyDescent="0.25">
      <c r="A82" s="459" t="str">
        <f>'PLANILHA ORÇAMENTARIA'!A33</f>
        <v>SECRETARIA MUNICIPAL DE SERVIÇOS URBANOS</v>
      </c>
      <c r="B82" s="490"/>
      <c r="C82" s="490"/>
      <c r="D82" s="460" t="str">
        <f>'PLANILHA ORÇAMENTARIA'!E33</f>
        <v>ENGENHEIRO CIVIL</v>
      </c>
      <c r="E82" s="490"/>
      <c r="F82" s="490"/>
      <c r="G82" s="490"/>
      <c r="H82" s="490"/>
      <c r="I82" s="491"/>
    </row>
    <row r="83" spans="1:9" x14ac:dyDescent="0.25">
      <c r="A83" s="222"/>
      <c r="B83" s="185"/>
      <c r="C83" s="185"/>
      <c r="D83" s="460" t="str">
        <f>'PLANILHA ORÇAMENTARIA'!E34</f>
        <v>CREA-MG 49.378/D</v>
      </c>
      <c r="E83" s="490"/>
      <c r="F83" s="490"/>
      <c r="G83" s="490"/>
      <c r="H83" s="490"/>
      <c r="I83" s="491"/>
    </row>
    <row r="84" spans="1:9" ht="15.75" thickBot="1" x14ac:dyDescent="0.3">
      <c r="A84" s="43"/>
      <c r="B84" s="44"/>
      <c r="C84" s="44"/>
      <c r="D84" s="44"/>
      <c r="E84" s="45"/>
      <c r="F84" s="44"/>
      <c r="G84" s="44"/>
      <c r="H84" s="44"/>
      <c r="I84" s="46"/>
    </row>
    <row r="85" spans="1:9" ht="15.75" thickTop="1" x14ac:dyDescent="0.25"/>
  </sheetData>
  <mergeCells count="51">
    <mergeCell ref="A82:C82"/>
    <mergeCell ref="D82:I82"/>
    <mergeCell ref="D83:I83"/>
    <mergeCell ref="A74:E74"/>
    <mergeCell ref="A75:I75"/>
    <mergeCell ref="A76:I76"/>
    <mergeCell ref="A80:C80"/>
    <mergeCell ref="D80:I80"/>
    <mergeCell ref="A81:C81"/>
    <mergeCell ref="D81:I81"/>
    <mergeCell ref="A70:E70"/>
    <mergeCell ref="A47:G47"/>
    <mergeCell ref="A48:G48"/>
    <mergeCell ref="A58:G58"/>
    <mergeCell ref="B59:C59"/>
    <mergeCell ref="B60:C60"/>
    <mergeCell ref="B61:C61"/>
    <mergeCell ref="B62:C62"/>
    <mergeCell ref="A63:E63"/>
    <mergeCell ref="A64:E64"/>
    <mergeCell ref="A65:E65"/>
    <mergeCell ref="A67:I67"/>
    <mergeCell ref="A46:G46"/>
    <mergeCell ref="A20:I20"/>
    <mergeCell ref="A21:I21"/>
    <mergeCell ref="A29:I29"/>
    <mergeCell ref="A30:E30"/>
    <mergeCell ref="A31:E31"/>
    <mergeCell ref="A32:E32"/>
    <mergeCell ref="A34:I34"/>
    <mergeCell ref="A37:F37"/>
    <mergeCell ref="A39:I39"/>
    <mergeCell ref="A44:E44"/>
    <mergeCell ref="A18:I18"/>
    <mergeCell ref="A7:H7"/>
    <mergeCell ref="A8:H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6:H6"/>
    <mergeCell ref="A1:I1"/>
    <mergeCell ref="A2:I2"/>
    <mergeCell ref="A3:I3"/>
    <mergeCell ref="A4:I4"/>
    <mergeCell ref="A5:I5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7"/>
  <sheetViews>
    <sheetView view="pageBreakPreview" topLeftCell="A12" zoomScaleSheetLayoutView="100" workbookViewId="0">
      <selection activeCell="A18" sqref="A18"/>
    </sheetView>
  </sheetViews>
  <sheetFormatPr defaultRowHeight="15" x14ac:dyDescent="0.25"/>
  <cols>
    <col min="1" max="1" width="67.7109375" customWidth="1"/>
    <col min="2" max="2" width="12.85546875" customWidth="1"/>
    <col min="3" max="3" width="14.28515625" customWidth="1"/>
    <col min="4" max="4" width="11" customWidth="1"/>
    <col min="5" max="6" width="12.85546875" customWidth="1"/>
    <col min="7" max="7" width="13.28515625" customWidth="1"/>
    <col min="8" max="8" width="12.7109375" customWidth="1"/>
    <col min="9" max="9" width="12" style="1" customWidth="1"/>
    <col min="10" max="10" width="12.28515625" style="1" customWidth="1"/>
    <col min="11" max="11" width="13.28515625" style="1" customWidth="1"/>
    <col min="12" max="12" width="11" customWidth="1"/>
    <col min="13" max="13" width="11.85546875" customWidth="1"/>
    <col min="14" max="14" width="11.5703125" customWidth="1"/>
    <col min="15" max="15" width="13.28515625" customWidth="1"/>
    <col min="16" max="16" width="12.85546875" customWidth="1"/>
    <col min="17" max="17" width="13.140625" customWidth="1"/>
    <col min="18" max="18" width="13" customWidth="1"/>
    <col min="20" max="20" width="14.5703125" customWidth="1"/>
  </cols>
  <sheetData>
    <row r="1" spans="1:22" ht="24" thickTop="1" x14ac:dyDescent="0.35">
      <c r="A1" s="405" t="str">
        <f>'PLANILHA ORÇAMENTARIA'!A1</f>
        <v>PREFEITURA MUNICIPAL DE JOÃO MONLEVADE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716"/>
      <c r="N1" s="716"/>
      <c r="O1" s="716"/>
      <c r="P1" s="716"/>
      <c r="Q1" s="716"/>
      <c r="R1" s="717"/>
    </row>
    <row r="2" spans="1:22" ht="15.75" x14ac:dyDescent="0.25">
      <c r="A2" s="408" t="str">
        <f>'PLANILHA ORÇAMENTARIA'!A2</f>
        <v>CEP 35.930-027 - ESTADO DE MINAS GERAIS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718"/>
      <c r="N2" s="718"/>
      <c r="O2" s="718"/>
      <c r="P2" s="718"/>
      <c r="Q2" s="718"/>
      <c r="R2" s="719"/>
    </row>
    <row r="3" spans="1:22" ht="15.75" x14ac:dyDescent="0.25">
      <c r="A3" s="408" t="str">
        <f>'PLANILHA ORÇAMENTARIA'!A3</f>
        <v>SECRETARIA MUNICIPAL DE SERVIÇOS URBANOS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718"/>
      <c r="N3" s="718"/>
      <c r="O3" s="718"/>
      <c r="P3" s="718"/>
      <c r="Q3" s="718"/>
      <c r="R3" s="719"/>
    </row>
    <row r="4" spans="1:22" x14ac:dyDescent="0.25">
      <c r="A4" s="388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8"/>
    </row>
    <row r="5" spans="1:22" ht="21.75" customHeight="1" thickBot="1" x14ac:dyDescent="0.3">
      <c r="A5" s="672" t="s">
        <v>336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720"/>
      <c r="O5" s="720"/>
      <c r="P5" s="720"/>
      <c r="Q5" s="720"/>
      <c r="R5" s="721"/>
    </row>
    <row r="6" spans="1:22" ht="27.75" customHeight="1" thickBot="1" x14ac:dyDescent="0.3">
      <c r="A6" s="713" t="str">
        <f>'PLANILHA ORÇAMENTARIA'!A6</f>
        <v xml:space="preserve">EDITAL DE CONCORRENCIA ELETRONICA Nº </v>
      </c>
      <c r="B6" s="714"/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5"/>
      <c r="N6" s="715"/>
      <c r="O6" s="715"/>
      <c r="P6" s="153"/>
      <c r="Q6" s="711">
        <f>'PLANILHA ORÇAMENTARIA'!I6</f>
        <v>45992</v>
      </c>
      <c r="R6" s="712"/>
    </row>
    <row r="7" spans="1:22" ht="20.25" customHeight="1" x14ac:dyDescent="0.25">
      <c r="A7" s="722" t="str">
        <f>'PLANILHA ORÇAMENTARIA'!A7</f>
        <v>REFERÊNCIAS DE PREÇOS: SUDECAP: JULHO/2025 (ONERADA), COMPOSIÇÕES PRÓPRIAS: DEZEMBRO/2025 (CONVENÇÕES COLETIVAS/COTAÇÕES)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389"/>
      <c r="O7" s="389"/>
      <c r="P7" s="389"/>
      <c r="Q7" s="389"/>
      <c r="R7" s="666"/>
    </row>
    <row r="8" spans="1:22" ht="27" customHeight="1" x14ac:dyDescent="0.25">
      <c r="A8" s="534" t="str">
        <f>'PLANILHA ORÇAMENTARIA'!A8</f>
        <v>CONTRATAÇÃO DE EMPRESA PARA EXECUÇÃO DE COLETA E TRANSPORTE DE RESÍDUOS SÓLIDOS DOS SERVIÇOS DE SAÚDE (RSS) DAS UNIDADES DE SAÚDE DA REDE PÚBLICA MUNICIPAL DE JOÃO MONLEVADE E ENTIDADES CONVENIADAS.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490"/>
      <c r="N8" s="490"/>
      <c r="O8" s="490"/>
      <c r="P8" s="490"/>
      <c r="Q8" s="490"/>
      <c r="R8" s="491"/>
    </row>
    <row r="9" spans="1:22" ht="21" customHeight="1" thickBot="1" x14ac:dyDescent="0.3">
      <c r="A9" s="672" t="s">
        <v>208</v>
      </c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720"/>
      <c r="O9" s="720"/>
      <c r="P9" s="720"/>
      <c r="Q9" s="720"/>
      <c r="R9" s="721"/>
    </row>
    <row r="10" spans="1:22" ht="36" x14ac:dyDescent="0.25">
      <c r="A10" s="728" t="s">
        <v>63</v>
      </c>
      <c r="B10" s="724" t="s">
        <v>64</v>
      </c>
      <c r="C10" s="724" t="s">
        <v>213</v>
      </c>
      <c r="D10" s="154" t="s">
        <v>218</v>
      </c>
      <c r="E10" s="154" t="s">
        <v>160</v>
      </c>
      <c r="F10" s="154" t="s">
        <v>214</v>
      </c>
      <c r="G10" s="724" t="s">
        <v>68</v>
      </c>
      <c r="H10" s="724" t="s">
        <v>194</v>
      </c>
      <c r="I10" s="724" t="s">
        <v>161</v>
      </c>
      <c r="J10" s="724" t="s">
        <v>85</v>
      </c>
      <c r="K10" s="724" t="s">
        <v>191</v>
      </c>
      <c r="L10" s="724" t="s">
        <v>65</v>
      </c>
      <c r="M10" s="724" t="s">
        <v>225</v>
      </c>
      <c r="N10" s="724" t="s">
        <v>66</v>
      </c>
      <c r="O10" s="724" t="s">
        <v>67</v>
      </c>
      <c r="P10" s="154" t="s">
        <v>162</v>
      </c>
      <c r="Q10" s="726" t="s">
        <v>175</v>
      </c>
      <c r="R10" s="155" t="s">
        <v>162</v>
      </c>
    </row>
    <row r="11" spans="1:22" ht="19.5" customHeight="1" x14ac:dyDescent="0.25">
      <c r="A11" s="729"/>
      <c r="B11" s="725"/>
      <c r="C11" s="725"/>
      <c r="D11" s="156">
        <v>0.2</v>
      </c>
      <c r="E11" s="156">
        <f>'ENCARGOS SOCIAIS'!C52</f>
        <v>0.71910000000000007</v>
      </c>
      <c r="F11" s="156">
        <f>'ENCARGOS SOCIAIS'!D52</f>
        <v>0.77910000000000013</v>
      </c>
      <c r="G11" s="725"/>
      <c r="H11" s="725"/>
      <c r="I11" s="725"/>
      <c r="J11" s="725"/>
      <c r="K11" s="725"/>
      <c r="L11" s="725"/>
      <c r="M11" s="725"/>
      <c r="N11" s="725"/>
      <c r="O11" s="725"/>
      <c r="P11" s="162">
        <f>BDI!M12</f>
        <v>0.27039999999999997</v>
      </c>
      <c r="Q11" s="727"/>
      <c r="R11" s="157">
        <f>BDI!M12</f>
        <v>0.27039999999999997</v>
      </c>
    </row>
    <row r="12" spans="1:22" x14ac:dyDescent="0.25">
      <c r="A12" s="730" t="str">
        <f>'PLANILHA ORÇAMENTARIA'!A10</f>
        <v>ITEM 01 - ADMINISTRAÇÃO LOCAL</v>
      </c>
      <c r="B12" s="731"/>
      <c r="C12" s="731"/>
      <c r="D12" s="731"/>
      <c r="E12" s="731"/>
      <c r="F12" s="731"/>
      <c r="G12" s="731"/>
      <c r="H12" s="731"/>
      <c r="I12" s="731"/>
      <c r="J12" s="731"/>
      <c r="K12" s="731"/>
      <c r="L12" s="731"/>
      <c r="M12" s="731"/>
      <c r="N12" s="731"/>
      <c r="O12" s="731"/>
      <c r="P12" s="731"/>
      <c r="Q12" s="731"/>
      <c r="R12" s="732"/>
    </row>
    <row r="13" spans="1:22" ht="25.5" x14ac:dyDescent="0.25">
      <c r="A13" s="102" t="s">
        <v>337</v>
      </c>
      <c r="B13" s="158">
        <f>1518*6</f>
        <v>9108</v>
      </c>
      <c r="C13" s="159">
        <v>0</v>
      </c>
      <c r="D13" s="159">
        <v>0</v>
      </c>
      <c r="E13" s="159">
        <f>ROUND((B13+C13)*E11,2)</f>
        <v>6549.56</v>
      </c>
      <c r="F13" s="159">
        <v>0</v>
      </c>
      <c r="G13" s="159">
        <f>J34</f>
        <v>265.3</v>
      </c>
      <c r="H13" s="159">
        <f>N40</f>
        <v>22.108333333333334</v>
      </c>
      <c r="I13" s="159">
        <f>N29</f>
        <v>538.63800000000003</v>
      </c>
      <c r="J13" s="159">
        <v>0</v>
      </c>
      <c r="K13" s="159">
        <f>J43</f>
        <v>100</v>
      </c>
      <c r="L13" s="159">
        <f>J46</f>
        <v>100</v>
      </c>
      <c r="M13" s="159">
        <f>'CPU PCMSO'!I21</f>
        <v>156.74285714285713</v>
      </c>
      <c r="N13" s="159">
        <f>'CPU EPI'!$F$24</f>
        <v>60.18</v>
      </c>
      <c r="O13" s="159">
        <f>SUM(B13:N13)</f>
        <v>16900.529190476191</v>
      </c>
      <c r="P13" s="159">
        <f>ROUND(O13*P11+O13,2)</f>
        <v>21470.43</v>
      </c>
      <c r="Q13" s="159">
        <f>ROUND(O13/220,2)</f>
        <v>76.819999999999993</v>
      </c>
      <c r="R13" s="160">
        <f>ROUND(Q13*R11+Q13,2)</f>
        <v>97.59</v>
      </c>
      <c r="S13" s="31"/>
      <c r="T13" s="131" t="s">
        <v>49</v>
      </c>
    </row>
    <row r="14" spans="1:22" ht="25.5" x14ac:dyDescent="0.25">
      <c r="A14" s="102" t="s">
        <v>172</v>
      </c>
      <c r="B14" s="158">
        <v>2628.56</v>
      </c>
      <c r="C14" s="159">
        <v>0</v>
      </c>
      <c r="D14" s="159">
        <v>0</v>
      </c>
      <c r="E14" s="159">
        <f>ROUND((B14+C14)*E11,2)</f>
        <v>1890.2</v>
      </c>
      <c r="F14" s="159">
        <v>0</v>
      </c>
      <c r="G14" s="159">
        <f>J34</f>
        <v>265.3</v>
      </c>
      <c r="H14" s="159">
        <f>N40</f>
        <v>22.108333333333334</v>
      </c>
      <c r="I14" s="159">
        <f>N29</f>
        <v>538.63800000000003</v>
      </c>
      <c r="J14" s="159">
        <v>0</v>
      </c>
      <c r="K14" s="159">
        <f>J43</f>
        <v>100</v>
      </c>
      <c r="L14" s="159">
        <f>J46</f>
        <v>100</v>
      </c>
      <c r="M14" s="159">
        <f>'CPU PCMSO'!I21</f>
        <v>156.74285714285713</v>
      </c>
      <c r="N14" s="159">
        <f>'CPU EPI'!$F$40</f>
        <v>63.49</v>
      </c>
      <c r="O14" s="159">
        <f t="shared" ref="O14:O17" si="0">SUM(B14:N14)</f>
        <v>5765.0391904761909</v>
      </c>
      <c r="P14" s="159">
        <f>ROUND(O14*P11+O14,2)</f>
        <v>7323.91</v>
      </c>
      <c r="Q14" s="159">
        <f t="shared" ref="Q14:Q15" si="1">ROUND(O14/220,2)</f>
        <v>26.2</v>
      </c>
      <c r="R14" s="160">
        <f>ROUND(Q14*R11+Q14,2)</f>
        <v>33.28</v>
      </c>
      <c r="S14" s="31"/>
      <c r="T14" s="131" t="s">
        <v>49</v>
      </c>
    </row>
    <row r="15" spans="1:22" x14ac:dyDescent="0.25">
      <c r="A15" s="102" t="s">
        <v>178</v>
      </c>
      <c r="B15" s="158">
        <v>2426.6</v>
      </c>
      <c r="C15" s="159">
        <v>0</v>
      </c>
      <c r="D15" s="159">
        <v>0</v>
      </c>
      <c r="E15" s="159">
        <f>ROUND((B15+C15)*E11,2)</f>
        <v>1744.97</v>
      </c>
      <c r="F15" s="159">
        <v>0</v>
      </c>
      <c r="G15" s="159">
        <f>J34</f>
        <v>265.3</v>
      </c>
      <c r="H15" s="159">
        <f>N40</f>
        <v>22.108333333333334</v>
      </c>
      <c r="I15" s="159">
        <f>N29</f>
        <v>538.63800000000003</v>
      </c>
      <c r="J15" s="159">
        <f>N32</f>
        <v>201.36</v>
      </c>
      <c r="K15" s="159">
        <f>J43</f>
        <v>100</v>
      </c>
      <c r="L15" s="159">
        <f>J46</f>
        <v>100</v>
      </c>
      <c r="M15" s="159">
        <f>'CPU PCMSO'!I21</f>
        <v>156.74285714285713</v>
      </c>
      <c r="N15" s="159">
        <f>'CPU EPI'!$F$56</f>
        <v>60.18</v>
      </c>
      <c r="O15" s="159">
        <f t="shared" si="0"/>
        <v>5615.8991904761906</v>
      </c>
      <c r="P15" s="159">
        <f>ROUND(O15*P11+O15,2)</f>
        <v>7134.44</v>
      </c>
      <c r="Q15" s="159">
        <f t="shared" si="1"/>
        <v>25.53</v>
      </c>
      <c r="R15" s="160">
        <f>ROUND(Q15*R11+Q15,2)</f>
        <v>32.43</v>
      </c>
      <c r="S15" s="31"/>
      <c r="T15" s="123" t="s">
        <v>49</v>
      </c>
      <c r="U15" t="s">
        <v>49</v>
      </c>
      <c r="V15" t="s">
        <v>49</v>
      </c>
    </row>
    <row r="16" spans="1:22" x14ac:dyDescent="0.25">
      <c r="A16" s="730" t="str">
        <f>'PLANILHA ORÇAMENTARIA'!A15</f>
        <v>ITEM 02 - SERVIÇOS DE COLETA DE RESIDUOS DE SAÚDE (RSS)</v>
      </c>
      <c r="B16" s="731"/>
      <c r="C16" s="731"/>
      <c r="D16" s="731"/>
      <c r="E16" s="731"/>
      <c r="F16" s="731"/>
      <c r="G16" s="731"/>
      <c r="H16" s="731"/>
      <c r="I16" s="731"/>
      <c r="J16" s="731"/>
      <c r="K16" s="731"/>
      <c r="L16" s="731"/>
      <c r="M16" s="731"/>
      <c r="N16" s="731"/>
      <c r="O16" s="731"/>
      <c r="P16" s="731"/>
      <c r="Q16" s="731"/>
      <c r="R16" s="732"/>
    </row>
    <row r="17" spans="1:20" x14ac:dyDescent="0.25">
      <c r="A17" s="103" t="s">
        <v>364</v>
      </c>
      <c r="B17" s="161">
        <v>1566.14</v>
      </c>
      <c r="C17" s="159">
        <f>K26*40%</f>
        <v>607.20000000000005</v>
      </c>
      <c r="D17" s="159">
        <v>0</v>
      </c>
      <c r="E17" s="159">
        <v>0</v>
      </c>
      <c r="F17" s="159">
        <f>ROUND((B17+C17)*F11,2)</f>
        <v>1693.25</v>
      </c>
      <c r="G17" s="159">
        <f>J34</f>
        <v>265.3</v>
      </c>
      <c r="H17" s="159">
        <f>N40</f>
        <v>22.108333333333334</v>
      </c>
      <c r="I17" s="159">
        <f>N29</f>
        <v>538.63800000000003</v>
      </c>
      <c r="J17" s="159">
        <f>N32</f>
        <v>201.36</v>
      </c>
      <c r="K17" s="159">
        <f>J44</f>
        <v>250</v>
      </c>
      <c r="L17" s="159">
        <f>J46</f>
        <v>100</v>
      </c>
      <c r="M17" s="159">
        <f>'CPU PCMSO'!I21</f>
        <v>156.74285714285713</v>
      </c>
      <c r="N17" s="159">
        <f>'CPU EPI'!$F$72</f>
        <v>72.629999999999981</v>
      </c>
      <c r="O17" s="159">
        <f t="shared" si="0"/>
        <v>5473.3691904761909</v>
      </c>
      <c r="P17" s="159">
        <f>ROUND(O17*P11+O17,2)</f>
        <v>6953.37</v>
      </c>
      <c r="Q17" s="159">
        <f t="shared" ref="Q17" si="2">ROUND(O17/220,2)</f>
        <v>24.88</v>
      </c>
      <c r="R17" s="160">
        <f>ROUND(Q17*R11+Q17,2)</f>
        <v>31.61</v>
      </c>
    </row>
    <row r="18" spans="1:20" x14ac:dyDescent="0.25">
      <c r="A18" s="103" t="s">
        <v>193</v>
      </c>
      <c r="B18" s="161">
        <v>1976.51</v>
      </c>
      <c r="C18" s="161">
        <f>M26</f>
        <v>607.20000000000005</v>
      </c>
      <c r="D18" s="161">
        <v>0</v>
      </c>
      <c r="E18" s="159">
        <v>0</v>
      </c>
      <c r="F18" s="159">
        <f>ROUND((B18+C18)*F11,2)</f>
        <v>2012.97</v>
      </c>
      <c r="G18" s="159">
        <f>J35</f>
        <v>0</v>
      </c>
      <c r="H18" s="159">
        <f>N41</f>
        <v>0</v>
      </c>
      <c r="I18" s="159">
        <f>N30</f>
        <v>750</v>
      </c>
      <c r="J18" s="159">
        <f>N32</f>
        <v>201.36</v>
      </c>
      <c r="K18" s="159">
        <f>J44</f>
        <v>250</v>
      </c>
      <c r="L18" s="159">
        <f>J46</f>
        <v>100</v>
      </c>
      <c r="M18" s="161">
        <f>'CPU PCMSO'!I28</f>
        <v>238.34285714285713</v>
      </c>
      <c r="N18" s="161">
        <f>'CPU EPI'!$F$88</f>
        <v>60.18</v>
      </c>
      <c r="O18" s="159">
        <f t="shared" ref="O18" si="3">SUM(B18:N18)</f>
        <v>6196.562857142857</v>
      </c>
      <c r="P18" s="159">
        <f>ROUND(O18*P11+O18,2)</f>
        <v>7872.11</v>
      </c>
      <c r="Q18" s="159">
        <f t="shared" ref="Q18" si="4">ROUND(O18/220,2)</f>
        <v>28.17</v>
      </c>
      <c r="R18" s="160">
        <f>ROUND(Q18*R11+Q18,2)</f>
        <v>35.79</v>
      </c>
    </row>
    <row r="19" spans="1:20" x14ac:dyDescent="0.25">
      <c r="A19" s="730"/>
      <c r="B19" s="731"/>
      <c r="C19" s="731"/>
      <c r="D19" s="731"/>
      <c r="E19" s="731"/>
      <c r="F19" s="731"/>
      <c r="G19" s="731"/>
      <c r="H19" s="731"/>
      <c r="I19" s="731"/>
      <c r="J19" s="731"/>
      <c r="K19" s="731"/>
      <c r="L19" s="731"/>
      <c r="M19" s="731"/>
      <c r="N19" s="731"/>
      <c r="O19" s="731"/>
      <c r="P19" s="731"/>
      <c r="Q19" s="731"/>
      <c r="R19" s="732"/>
    </row>
    <row r="20" spans="1:20" ht="11.25" customHeight="1" x14ac:dyDescent="0.25">
      <c r="A20" s="113"/>
      <c r="B20" s="40"/>
      <c r="C20" s="40"/>
      <c r="D20" s="40"/>
      <c r="E20" s="40"/>
      <c r="F20" s="40"/>
      <c r="G20" s="40"/>
      <c r="H20" s="40"/>
      <c r="I20" s="41"/>
      <c r="J20" s="41"/>
      <c r="K20" s="41"/>
      <c r="L20" s="40"/>
      <c r="M20" s="40"/>
      <c r="N20" s="40"/>
      <c r="O20" s="40"/>
      <c r="P20" s="40"/>
      <c r="Q20" s="40"/>
      <c r="R20" s="42"/>
      <c r="T20" s="123"/>
    </row>
    <row r="21" spans="1:20" ht="27" customHeight="1" x14ac:dyDescent="0.25">
      <c r="A21" s="254" t="s">
        <v>185</v>
      </c>
      <c r="B21" s="733" t="s">
        <v>365</v>
      </c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50"/>
      <c r="T21" s="123"/>
    </row>
    <row r="22" spans="1:20" ht="9.75" customHeight="1" x14ac:dyDescent="0.25">
      <c r="A22" s="254"/>
      <c r="B22" s="255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0"/>
      <c r="T22" s="123"/>
    </row>
    <row r="23" spans="1:20" ht="27.75" customHeight="1" x14ac:dyDescent="0.25">
      <c r="A23" s="254"/>
      <c r="B23" s="734" t="s">
        <v>366</v>
      </c>
      <c r="C23" s="735"/>
      <c r="D23" s="735"/>
      <c r="E23" s="735"/>
      <c r="F23" s="735"/>
      <c r="G23" s="735"/>
      <c r="H23" s="735"/>
      <c r="I23" s="735"/>
      <c r="J23" s="735"/>
      <c r="K23" s="735"/>
      <c r="L23" s="735"/>
      <c r="M23" s="735"/>
      <c r="N23" s="735"/>
      <c r="O23" s="735"/>
      <c r="P23" s="735"/>
      <c r="Q23" s="735"/>
      <c r="R23" s="736"/>
      <c r="T23" s="123"/>
    </row>
    <row r="24" spans="1:20" x14ac:dyDescent="0.25">
      <c r="A24" s="254"/>
      <c r="B24" s="733"/>
      <c r="C24" s="549"/>
      <c r="D24" s="549"/>
      <c r="E24" s="549"/>
      <c r="F24" s="549"/>
      <c r="G24" s="549"/>
      <c r="H24" s="549"/>
      <c r="I24" s="549"/>
      <c r="J24" s="549"/>
      <c r="K24" s="549"/>
      <c r="L24" s="549"/>
      <c r="M24" s="549"/>
      <c r="N24" s="549"/>
      <c r="O24" s="549"/>
      <c r="P24" s="549"/>
      <c r="Q24" s="549"/>
      <c r="R24" s="550"/>
      <c r="T24" s="123"/>
    </row>
    <row r="25" spans="1:20" x14ac:dyDescent="0.25">
      <c r="A25" s="257"/>
      <c r="B25" s="256" t="s">
        <v>221</v>
      </c>
      <c r="C25" s="258"/>
      <c r="D25" s="258"/>
      <c r="E25" s="258"/>
      <c r="F25" s="258"/>
      <c r="G25" s="258"/>
      <c r="H25" s="258"/>
      <c r="I25" s="258"/>
      <c r="J25" s="259"/>
      <c r="K25" s="259"/>
      <c r="L25" s="259"/>
      <c r="M25" s="259"/>
      <c r="N25" s="260"/>
      <c r="O25" s="260"/>
      <c r="P25" s="260"/>
      <c r="Q25" s="260"/>
      <c r="R25" s="261"/>
      <c r="S25" s="111"/>
    </row>
    <row r="26" spans="1:20" x14ac:dyDescent="0.25">
      <c r="A26" s="262"/>
      <c r="B26" s="259" t="s">
        <v>287</v>
      </c>
      <c r="C26" s="259"/>
      <c r="D26" s="259"/>
      <c r="E26" s="259"/>
      <c r="F26" s="259"/>
      <c r="G26" s="259"/>
      <c r="H26" s="259"/>
      <c r="I26" s="259"/>
      <c r="J26" s="263"/>
      <c r="K26" s="263">
        <v>1518</v>
      </c>
      <c r="L26" s="264">
        <v>0.4</v>
      </c>
      <c r="M26" s="265">
        <f>K26*L26</f>
        <v>607.20000000000005</v>
      </c>
      <c r="N26" s="260"/>
      <c r="O26" s="260"/>
      <c r="P26" s="260"/>
      <c r="Q26" s="260"/>
      <c r="R26" s="261"/>
      <c r="S26" s="111"/>
    </row>
    <row r="27" spans="1:20" x14ac:dyDescent="0.25">
      <c r="A27" s="262"/>
      <c r="B27" s="259"/>
      <c r="C27" s="259"/>
      <c r="D27" s="259"/>
      <c r="E27" s="259"/>
      <c r="F27" s="259"/>
      <c r="G27" s="259"/>
      <c r="H27" s="259"/>
      <c r="I27" s="259"/>
      <c r="J27" s="263"/>
      <c r="K27" s="263"/>
      <c r="L27" s="264"/>
      <c r="M27" s="265"/>
      <c r="N27" s="260"/>
      <c r="O27" s="260"/>
      <c r="P27" s="260"/>
      <c r="Q27" s="260"/>
      <c r="R27" s="261"/>
      <c r="S27" s="111"/>
    </row>
    <row r="28" spans="1:20" x14ac:dyDescent="0.25">
      <c r="A28" s="257"/>
      <c r="B28" s="256" t="s">
        <v>186</v>
      </c>
      <c r="C28" s="266"/>
      <c r="D28" s="266"/>
      <c r="E28" s="256"/>
      <c r="F28" s="256"/>
      <c r="G28" s="267">
        <v>25.17</v>
      </c>
      <c r="H28" s="267"/>
      <c r="I28" s="256" t="s">
        <v>183</v>
      </c>
      <c r="J28" s="258" t="s">
        <v>184</v>
      </c>
      <c r="K28" s="259"/>
      <c r="L28" s="259"/>
      <c r="M28" s="260"/>
      <c r="N28" s="260"/>
      <c r="O28" s="260"/>
      <c r="P28" s="260"/>
      <c r="Q28" s="260"/>
      <c r="R28" s="261"/>
      <c r="S28" s="111"/>
    </row>
    <row r="29" spans="1:20" x14ac:dyDescent="0.25">
      <c r="A29" s="262"/>
      <c r="B29" s="259" t="s">
        <v>367</v>
      </c>
      <c r="C29" s="268"/>
      <c r="D29" s="268"/>
      <c r="E29" s="259"/>
      <c r="F29" s="259"/>
      <c r="G29" s="259"/>
      <c r="H29" s="259"/>
      <c r="I29" s="267" t="s">
        <v>49</v>
      </c>
      <c r="J29" s="269">
        <v>21.4</v>
      </c>
      <c r="K29" s="270" t="s">
        <v>187</v>
      </c>
      <c r="L29" s="271">
        <v>25.17</v>
      </c>
      <c r="M29" s="259" t="s">
        <v>183</v>
      </c>
      <c r="N29" s="272">
        <f>L29*J29</f>
        <v>538.63800000000003</v>
      </c>
      <c r="O29" s="260"/>
      <c r="P29" s="260"/>
      <c r="Q29" s="260"/>
      <c r="R29" s="261"/>
      <c r="S29" s="111"/>
    </row>
    <row r="30" spans="1:20" x14ac:dyDescent="0.25">
      <c r="A30" s="262"/>
      <c r="B30" s="259" t="s">
        <v>368</v>
      </c>
      <c r="C30" s="268"/>
      <c r="D30" s="268"/>
      <c r="E30" s="259"/>
      <c r="F30" s="259"/>
      <c r="G30" s="259"/>
      <c r="H30" s="259"/>
      <c r="I30" s="267"/>
      <c r="J30" s="269">
        <v>30</v>
      </c>
      <c r="K30" s="270" t="s">
        <v>187</v>
      </c>
      <c r="L30" s="271">
        <v>25</v>
      </c>
      <c r="M30" s="259" t="s">
        <v>183</v>
      </c>
      <c r="N30" s="272">
        <f>L30*J30</f>
        <v>750</v>
      </c>
      <c r="O30" s="260"/>
      <c r="P30" s="260"/>
      <c r="Q30" s="260"/>
      <c r="R30" s="261"/>
      <c r="S30" s="111"/>
    </row>
    <row r="31" spans="1:20" x14ac:dyDescent="0.25">
      <c r="A31" s="262"/>
      <c r="B31" s="259"/>
      <c r="C31" s="268"/>
      <c r="D31" s="268"/>
      <c r="E31" s="259"/>
      <c r="F31" s="259"/>
      <c r="G31" s="259"/>
      <c r="H31" s="259"/>
      <c r="I31" s="267"/>
      <c r="J31" s="269"/>
      <c r="K31" s="270"/>
      <c r="L31" s="271"/>
      <c r="M31" s="259"/>
      <c r="N31" s="272"/>
      <c r="O31" s="260"/>
      <c r="P31" s="260"/>
      <c r="Q31" s="260"/>
      <c r="R31" s="261"/>
      <c r="S31" s="111"/>
    </row>
    <row r="32" spans="1:20" x14ac:dyDescent="0.25">
      <c r="A32" s="262"/>
      <c r="B32" s="259" t="s">
        <v>189</v>
      </c>
      <c r="C32" s="268"/>
      <c r="D32" s="268"/>
      <c r="E32" s="259"/>
      <c r="F32" s="259"/>
      <c r="G32" s="259"/>
      <c r="H32" s="259"/>
      <c r="I32" s="267">
        <v>2</v>
      </c>
      <c r="J32" s="269">
        <v>4</v>
      </c>
      <c r="K32" s="270" t="s">
        <v>187</v>
      </c>
      <c r="L32" s="271">
        <v>25.17</v>
      </c>
      <c r="M32" s="259" t="s">
        <v>183</v>
      </c>
      <c r="N32" s="272">
        <f>I32*J32*L32</f>
        <v>201.36</v>
      </c>
      <c r="O32" s="260" t="s">
        <v>190</v>
      </c>
      <c r="P32" s="260"/>
      <c r="Q32" s="260"/>
      <c r="R32" s="261"/>
      <c r="S32" s="111"/>
    </row>
    <row r="33" spans="1:19" x14ac:dyDescent="0.25">
      <c r="A33" s="262"/>
      <c r="B33" s="259"/>
      <c r="C33" s="268"/>
      <c r="D33" s="268"/>
      <c r="E33" s="259"/>
      <c r="F33" s="259"/>
      <c r="G33" s="259"/>
      <c r="H33" s="259"/>
      <c r="I33" s="267"/>
      <c r="J33" s="269"/>
      <c r="K33" s="270"/>
      <c r="L33" s="271"/>
      <c r="M33" s="259"/>
      <c r="N33" s="272"/>
      <c r="O33" s="260"/>
      <c r="P33" s="260"/>
      <c r="Q33" s="260"/>
      <c r="R33" s="261"/>
      <c r="S33" s="111"/>
    </row>
    <row r="34" spans="1:19" x14ac:dyDescent="0.25">
      <c r="A34" s="262"/>
      <c r="B34" s="259" t="s">
        <v>308</v>
      </c>
      <c r="C34" s="268"/>
      <c r="D34" s="268"/>
      <c r="E34" s="259"/>
      <c r="F34" s="259"/>
      <c r="G34" s="259"/>
      <c r="H34" s="259"/>
      <c r="I34" s="267"/>
      <c r="J34" s="269">
        <v>265.3</v>
      </c>
      <c r="K34" s="270" t="s">
        <v>187</v>
      </c>
      <c r="L34" s="271">
        <v>1</v>
      </c>
      <c r="M34" s="259" t="s">
        <v>188</v>
      </c>
      <c r="N34" s="272">
        <f t="shared" ref="N34:N35" si="5">L34*J34</f>
        <v>265.3</v>
      </c>
      <c r="O34" s="260"/>
      <c r="P34" s="260"/>
      <c r="Q34" s="260"/>
      <c r="R34" s="261"/>
      <c r="S34" s="111"/>
    </row>
    <row r="35" spans="1:19" x14ac:dyDescent="0.25">
      <c r="A35" s="273"/>
      <c r="B35" s="259" t="s">
        <v>304</v>
      </c>
      <c r="C35" s="259"/>
      <c r="D35" s="259"/>
      <c r="E35" s="259"/>
      <c r="F35" s="259"/>
      <c r="G35" s="259"/>
      <c r="H35" s="259"/>
      <c r="I35" s="259"/>
      <c r="J35" s="269">
        <v>0</v>
      </c>
      <c r="K35" s="270" t="s">
        <v>187</v>
      </c>
      <c r="L35" s="271">
        <v>1</v>
      </c>
      <c r="M35" s="259" t="s">
        <v>188</v>
      </c>
      <c r="N35" s="272">
        <f t="shared" si="5"/>
        <v>0</v>
      </c>
      <c r="O35" s="260"/>
      <c r="P35" s="260"/>
      <c r="Q35" s="260"/>
      <c r="R35" s="261"/>
      <c r="S35" s="111"/>
    </row>
    <row r="36" spans="1:19" x14ac:dyDescent="0.25">
      <c r="A36" s="273"/>
      <c r="B36" s="259"/>
      <c r="C36" s="259"/>
      <c r="D36" s="259"/>
      <c r="E36" s="259"/>
      <c r="F36" s="259"/>
      <c r="G36" s="259"/>
      <c r="H36" s="259"/>
      <c r="I36" s="259"/>
      <c r="J36" s="269"/>
      <c r="K36" s="270"/>
      <c r="L36" s="271"/>
      <c r="M36" s="259"/>
      <c r="N36" s="272"/>
      <c r="O36" s="260"/>
      <c r="P36" s="260"/>
      <c r="Q36" s="260"/>
      <c r="R36" s="261"/>
      <c r="S36" s="111"/>
    </row>
    <row r="37" spans="1:19" x14ac:dyDescent="0.25">
      <c r="A37" s="273"/>
      <c r="B37" s="259" t="s">
        <v>309</v>
      </c>
      <c r="C37" s="268"/>
      <c r="D37" s="268"/>
      <c r="E37" s="259"/>
      <c r="F37" s="259"/>
      <c r="G37" s="259"/>
      <c r="H37" s="259"/>
      <c r="I37" s="267"/>
      <c r="J37" s="269">
        <v>265.3</v>
      </c>
      <c r="K37" s="270" t="s">
        <v>187</v>
      </c>
      <c r="L37" s="271">
        <v>1</v>
      </c>
      <c r="M37" s="259" t="s">
        <v>188</v>
      </c>
      <c r="N37" s="272">
        <f>J37/12</f>
        <v>22.108333333333334</v>
      </c>
      <c r="O37" s="260"/>
      <c r="P37" s="260"/>
      <c r="Q37" s="260"/>
      <c r="R37" s="261"/>
      <c r="S37" s="111"/>
    </row>
    <row r="38" spans="1:19" x14ac:dyDescent="0.25">
      <c r="A38" s="273"/>
      <c r="B38" s="259" t="s">
        <v>305</v>
      </c>
      <c r="C38" s="259"/>
      <c r="D38" s="259"/>
      <c r="E38" s="259"/>
      <c r="F38" s="259"/>
      <c r="G38" s="259"/>
      <c r="H38" s="259"/>
      <c r="I38" s="259"/>
      <c r="J38" s="269">
        <v>0</v>
      </c>
      <c r="K38" s="270" t="s">
        <v>187</v>
      </c>
      <c r="L38" s="271">
        <v>1</v>
      </c>
      <c r="M38" s="259" t="s">
        <v>188</v>
      </c>
      <c r="N38" s="272">
        <f>J38/12</f>
        <v>0</v>
      </c>
      <c r="O38" s="260"/>
      <c r="P38" s="260"/>
      <c r="Q38" s="260"/>
      <c r="R38" s="261"/>
      <c r="S38" s="111"/>
    </row>
    <row r="39" spans="1:19" x14ac:dyDescent="0.25">
      <c r="A39" s="273"/>
      <c r="B39" s="259"/>
      <c r="C39" s="259"/>
      <c r="D39" s="259"/>
      <c r="E39" s="259"/>
      <c r="F39" s="259"/>
      <c r="G39" s="259"/>
      <c r="H39" s="259"/>
      <c r="I39" s="259"/>
      <c r="J39" s="269"/>
      <c r="K39" s="270"/>
      <c r="L39" s="271"/>
      <c r="M39" s="259"/>
      <c r="N39" s="272"/>
      <c r="O39" s="260"/>
      <c r="P39" s="260"/>
      <c r="Q39" s="260"/>
      <c r="R39" s="261"/>
      <c r="S39" s="111"/>
    </row>
    <row r="40" spans="1:19" x14ac:dyDescent="0.25">
      <c r="A40" s="273"/>
      <c r="B40" s="259" t="s">
        <v>310</v>
      </c>
      <c r="C40" s="268"/>
      <c r="D40" s="268"/>
      <c r="E40" s="259"/>
      <c r="F40" s="259"/>
      <c r="G40" s="259"/>
      <c r="H40" s="259"/>
      <c r="I40" s="267"/>
      <c r="J40" s="269">
        <v>265.3</v>
      </c>
      <c r="K40" s="270" t="s">
        <v>187</v>
      </c>
      <c r="L40" s="271">
        <v>1</v>
      </c>
      <c r="M40" s="259" t="s">
        <v>195</v>
      </c>
      <c r="N40" s="272">
        <f>J40/12</f>
        <v>22.108333333333334</v>
      </c>
      <c r="O40" s="260"/>
      <c r="P40" s="260"/>
      <c r="Q40" s="260"/>
      <c r="R40" s="261"/>
      <c r="S40" s="111"/>
    </row>
    <row r="41" spans="1:19" x14ac:dyDescent="0.25">
      <c r="A41" s="273"/>
      <c r="B41" s="259" t="s">
        <v>306</v>
      </c>
      <c r="C41" s="259"/>
      <c r="D41" s="259"/>
      <c r="E41" s="259"/>
      <c r="F41" s="259"/>
      <c r="G41" s="259"/>
      <c r="H41" s="259"/>
      <c r="I41" s="259"/>
      <c r="J41" s="269">
        <v>0</v>
      </c>
      <c r="K41" s="270" t="s">
        <v>187</v>
      </c>
      <c r="L41" s="271">
        <v>1</v>
      </c>
      <c r="M41" s="259" t="s">
        <v>195</v>
      </c>
      <c r="N41" s="272">
        <f>J41/12</f>
        <v>0</v>
      </c>
      <c r="O41" s="260"/>
      <c r="P41" s="260"/>
      <c r="Q41" s="260"/>
      <c r="R41" s="261"/>
      <c r="S41" s="111"/>
    </row>
    <row r="42" spans="1:19" x14ac:dyDescent="0.25">
      <c r="A42" s="273"/>
      <c r="B42" s="259"/>
      <c r="C42" s="259"/>
      <c r="D42" s="259"/>
      <c r="E42" s="259"/>
      <c r="F42" s="259"/>
      <c r="G42" s="259"/>
      <c r="H42" s="259"/>
      <c r="I42" s="259"/>
      <c r="J42" s="269"/>
      <c r="K42" s="270"/>
      <c r="L42" s="271"/>
      <c r="M42" s="259"/>
      <c r="N42" s="272"/>
      <c r="O42" s="260"/>
      <c r="P42" s="260"/>
      <c r="Q42" s="260"/>
      <c r="R42" s="261"/>
      <c r="S42" s="111"/>
    </row>
    <row r="43" spans="1:19" x14ac:dyDescent="0.25">
      <c r="A43" s="273"/>
      <c r="B43" s="259" t="s">
        <v>311</v>
      </c>
      <c r="C43" s="259"/>
      <c r="D43" s="259"/>
      <c r="E43" s="259"/>
      <c r="F43" s="259"/>
      <c r="G43" s="259"/>
      <c r="H43" s="259"/>
      <c r="I43" s="259"/>
      <c r="J43" s="269">
        <v>100</v>
      </c>
      <c r="K43" s="256"/>
      <c r="L43" s="259"/>
      <c r="M43" s="269"/>
      <c r="N43" s="267"/>
      <c r="O43" s="278"/>
      <c r="P43" s="278"/>
      <c r="Q43" s="279"/>
      <c r="R43" s="280"/>
      <c r="S43" s="152"/>
    </row>
    <row r="44" spans="1:19" x14ac:dyDescent="0.25">
      <c r="A44" s="273"/>
      <c r="B44" s="259" t="s">
        <v>307</v>
      </c>
      <c r="C44" s="259"/>
      <c r="D44" s="259"/>
      <c r="E44" s="259"/>
      <c r="F44" s="259"/>
      <c r="G44" s="259"/>
      <c r="H44" s="259"/>
      <c r="I44" s="259"/>
      <c r="J44" s="269">
        <v>250</v>
      </c>
      <c r="K44" s="270" t="s">
        <v>49</v>
      </c>
      <c r="L44" s="271" t="s">
        <v>49</v>
      </c>
      <c r="M44" s="259" t="s">
        <v>49</v>
      </c>
      <c r="N44" s="260"/>
      <c r="O44" s="260"/>
      <c r="P44" s="260"/>
      <c r="Q44" s="260"/>
      <c r="R44" s="261"/>
      <c r="S44" s="111"/>
    </row>
    <row r="45" spans="1:19" x14ac:dyDescent="0.25">
      <c r="A45" s="273"/>
      <c r="B45" s="259"/>
      <c r="C45" s="259"/>
      <c r="D45" s="259"/>
      <c r="E45" s="259"/>
      <c r="F45" s="259"/>
      <c r="G45" s="259"/>
      <c r="H45" s="259"/>
      <c r="I45" s="259"/>
      <c r="J45" s="269"/>
      <c r="K45" s="270"/>
      <c r="L45" s="271"/>
      <c r="M45" s="259"/>
      <c r="N45" s="260"/>
      <c r="O45" s="260"/>
      <c r="P45" s="260"/>
      <c r="Q45" s="260"/>
      <c r="R45" s="261"/>
      <c r="S45" s="111"/>
    </row>
    <row r="46" spans="1:19" x14ac:dyDescent="0.25">
      <c r="A46" s="273"/>
      <c r="B46" s="259" t="s">
        <v>192</v>
      </c>
      <c r="C46" s="259"/>
      <c r="D46" s="259"/>
      <c r="E46" s="259"/>
      <c r="F46" s="259"/>
      <c r="G46" s="259"/>
      <c r="H46" s="259"/>
      <c r="I46" s="259"/>
      <c r="J46" s="269">
        <v>100</v>
      </c>
      <c r="K46" s="270"/>
      <c r="L46" s="271"/>
      <c r="M46" s="259"/>
      <c r="N46" s="260"/>
      <c r="O46" s="260"/>
      <c r="P46" s="260"/>
      <c r="Q46" s="260"/>
      <c r="R46" s="261"/>
      <c r="S46" s="111"/>
    </row>
    <row r="47" spans="1:19" x14ac:dyDescent="0.25">
      <c r="A47" s="273"/>
      <c r="B47" s="259"/>
      <c r="C47" s="259"/>
      <c r="D47" s="259"/>
      <c r="E47" s="259"/>
      <c r="F47" s="259"/>
      <c r="G47" s="259"/>
      <c r="H47" s="259"/>
      <c r="I47" s="259"/>
      <c r="J47" s="269"/>
      <c r="K47" s="270"/>
      <c r="L47" s="271"/>
      <c r="M47" s="259"/>
      <c r="N47" s="260"/>
      <c r="O47" s="260"/>
      <c r="P47" s="260"/>
      <c r="Q47" s="260"/>
      <c r="R47" s="261"/>
      <c r="S47" s="111"/>
    </row>
    <row r="48" spans="1:19" x14ac:dyDescent="0.25">
      <c r="A48" s="273"/>
      <c r="B48" s="259" t="s">
        <v>219</v>
      </c>
      <c r="C48" s="259"/>
      <c r="D48" s="259"/>
      <c r="E48" s="259"/>
      <c r="F48" s="259"/>
      <c r="G48" s="259"/>
      <c r="H48" s="259"/>
      <c r="I48" s="259"/>
      <c r="J48" s="269"/>
      <c r="K48" s="270"/>
      <c r="L48" s="271"/>
      <c r="M48" s="259"/>
      <c r="N48" s="260"/>
      <c r="O48" s="260"/>
      <c r="P48" s="260"/>
      <c r="Q48" s="260"/>
      <c r="R48" s="261"/>
      <c r="S48" s="111"/>
    </row>
    <row r="49" spans="1:19" x14ac:dyDescent="0.25">
      <c r="A49" s="273"/>
      <c r="B49" s="259"/>
      <c r="C49" s="259"/>
      <c r="D49" s="259"/>
      <c r="E49" s="259"/>
      <c r="F49" s="259"/>
      <c r="G49" s="259"/>
      <c r="H49" s="259"/>
      <c r="I49" s="259"/>
      <c r="J49" s="269"/>
      <c r="K49" s="270"/>
      <c r="L49" s="271"/>
      <c r="M49" s="259"/>
      <c r="N49" s="260"/>
      <c r="O49" s="260"/>
      <c r="P49" s="260"/>
      <c r="Q49" s="260"/>
      <c r="R49" s="261"/>
      <c r="S49" s="111"/>
    </row>
    <row r="50" spans="1:19" x14ac:dyDescent="0.25">
      <c r="A50" s="273"/>
      <c r="B50" s="259"/>
      <c r="C50" s="259"/>
      <c r="D50" s="259"/>
      <c r="E50" s="259"/>
      <c r="F50" s="259"/>
      <c r="G50" s="259"/>
      <c r="H50" s="259"/>
      <c r="I50" s="259"/>
      <c r="J50" s="269"/>
      <c r="K50" s="270"/>
      <c r="L50" s="271"/>
      <c r="M50" s="259"/>
      <c r="N50" s="260"/>
      <c r="O50" s="260"/>
      <c r="P50" s="260"/>
      <c r="Q50" s="260"/>
      <c r="R50" s="261"/>
      <c r="S50" s="111"/>
    </row>
    <row r="51" spans="1:19" x14ac:dyDescent="0.25">
      <c r="A51" s="710" t="str">
        <f>'PLANILHA ORÇAMENTARIA'!A26</f>
        <v>João Monlevade(MG), 01 de dezembro de 2025</v>
      </c>
      <c r="B51" s="490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1"/>
      <c r="S51" s="111"/>
    </row>
    <row r="52" spans="1:19" x14ac:dyDescent="0.25">
      <c r="A52" s="710"/>
      <c r="B52" s="490"/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0"/>
      <c r="O52" s="490"/>
      <c r="P52" s="490"/>
      <c r="Q52" s="490"/>
      <c r="R52" s="491"/>
      <c r="S52" s="111"/>
    </row>
    <row r="53" spans="1:19" x14ac:dyDescent="0.25">
      <c r="A53" s="710"/>
      <c r="B53" s="490"/>
      <c r="C53" s="490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1"/>
      <c r="S53" s="111"/>
    </row>
    <row r="54" spans="1:19" x14ac:dyDescent="0.25">
      <c r="A54" s="710"/>
      <c r="B54" s="490"/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1"/>
      <c r="S54" s="111"/>
    </row>
    <row r="55" spans="1:19" x14ac:dyDescent="0.25">
      <c r="A55" s="32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98"/>
      <c r="S55" s="111"/>
    </row>
    <row r="56" spans="1:19" x14ac:dyDescent="0.25">
      <c r="A56" s="324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98"/>
      <c r="S56" s="111"/>
    </row>
    <row r="57" spans="1:19" x14ac:dyDescent="0.25">
      <c r="A57" s="324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98"/>
      <c r="S57" s="111"/>
    </row>
    <row r="58" spans="1:19" x14ac:dyDescent="0.25">
      <c r="A58" s="710" t="str">
        <f>'PLANILHA ORÇAMENTARIA'!A31</f>
        <v>_____________________________________________________</v>
      </c>
      <c r="B58" s="490"/>
      <c r="C58" s="490"/>
      <c r="D58" s="490"/>
      <c r="E58" s="490"/>
      <c r="F58" s="490"/>
      <c r="G58" s="490"/>
      <c r="H58" s="460" t="str">
        <f>'PLANILHA ORÇAMENTARIA'!E31</f>
        <v>_____________________________________________________</v>
      </c>
      <c r="I58" s="490"/>
      <c r="J58" s="490"/>
      <c r="K58" s="490"/>
      <c r="L58" s="490"/>
      <c r="M58" s="490"/>
      <c r="N58" s="490"/>
      <c r="O58" s="490"/>
      <c r="P58" s="490"/>
      <c r="Q58" s="490"/>
      <c r="R58" s="491"/>
      <c r="S58" s="111"/>
    </row>
    <row r="59" spans="1:19" x14ac:dyDescent="0.25">
      <c r="A59" s="710" t="str">
        <f>'PLANILHA ORÇAMENTARIA'!A32</f>
        <v xml:space="preserve">MARCO ANTONIO PENIDO </v>
      </c>
      <c r="B59" s="490"/>
      <c r="C59" s="490"/>
      <c r="D59" s="490"/>
      <c r="E59" s="490"/>
      <c r="F59" s="490"/>
      <c r="G59" s="490"/>
      <c r="H59" s="460" t="str">
        <f>'PLANILHA ORÇAMENTARIA'!E32</f>
        <v xml:space="preserve"> DILERMANDO  DE ARANDA LIMA</v>
      </c>
      <c r="I59" s="490"/>
      <c r="J59" s="490"/>
      <c r="K59" s="490"/>
      <c r="L59" s="490"/>
      <c r="M59" s="490"/>
      <c r="N59" s="490"/>
      <c r="O59" s="490"/>
      <c r="P59" s="490"/>
      <c r="Q59" s="490"/>
      <c r="R59" s="491"/>
      <c r="S59" s="111"/>
    </row>
    <row r="60" spans="1:19" x14ac:dyDescent="0.25">
      <c r="A60" s="710" t="str">
        <f>'PLANILHA ORÇAMENTARIA'!A33</f>
        <v>SECRETARIA MUNICIPAL DE SERVIÇOS URBANOS</v>
      </c>
      <c r="B60" s="490"/>
      <c r="C60" s="490"/>
      <c r="D60" s="490"/>
      <c r="E60" s="490"/>
      <c r="F60" s="490"/>
      <c r="G60" s="490"/>
      <c r="H60" s="460" t="str">
        <f>'PLANILHA ORÇAMENTARIA'!E33</f>
        <v>ENGENHEIRO CIVIL</v>
      </c>
      <c r="I60" s="490"/>
      <c r="J60" s="490"/>
      <c r="K60" s="490"/>
      <c r="L60" s="490"/>
      <c r="M60" s="490"/>
      <c r="N60" s="490"/>
      <c r="O60" s="490"/>
      <c r="P60" s="490"/>
      <c r="Q60" s="490"/>
      <c r="R60" s="491"/>
      <c r="S60" s="111"/>
    </row>
    <row r="61" spans="1:19" x14ac:dyDescent="0.25">
      <c r="A61" s="324"/>
      <c r="B61" s="133"/>
      <c r="C61" s="133"/>
      <c r="D61" s="133"/>
      <c r="E61" s="133"/>
      <c r="F61" s="133"/>
      <c r="G61" s="133"/>
      <c r="H61" s="460" t="str">
        <f>'PLANILHA ORÇAMENTARIA'!E34</f>
        <v>CREA-MG 49.378/D</v>
      </c>
      <c r="I61" s="490"/>
      <c r="J61" s="490"/>
      <c r="K61" s="490"/>
      <c r="L61" s="490"/>
      <c r="M61" s="490"/>
      <c r="N61" s="490"/>
      <c r="O61" s="490"/>
      <c r="P61" s="490"/>
      <c r="Q61" s="490"/>
      <c r="R61" s="491"/>
      <c r="S61" s="111"/>
    </row>
    <row r="62" spans="1:19" ht="15.75" thickBot="1" x14ac:dyDescent="0.3">
      <c r="A62" s="274"/>
      <c r="B62" s="281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6"/>
      <c r="O62" s="276"/>
      <c r="P62" s="276"/>
      <c r="Q62" s="276"/>
      <c r="R62" s="277"/>
      <c r="S62" s="111"/>
    </row>
    <row r="63" spans="1:19" ht="15.75" thickTop="1" x14ac:dyDescent="0.25">
      <c r="A63" s="107"/>
      <c r="B63" s="107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1"/>
      <c r="O63" s="111"/>
      <c r="P63" s="111"/>
      <c r="Q63" s="111"/>
      <c r="R63" s="111"/>
      <c r="S63" s="111"/>
    </row>
    <row r="64" spans="1:19" x14ac:dyDescent="0.25">
      <c r="A64" s="105"/>
      <c r="B64" s="106"/>
      <c r="C64" s="106"/>
      <c r="D64" s="106"/>
      <c r="E64" s="106"/>
      <c r="F64" s="106"/>
      <c r="G64" s="106"/>
      <c r="H64" s="106"/>
      <c r="I64" s="106"/>
      <c r="J64" s="110"/>
      <c r="K64" s="110"/>
      <c r="L64" s="110"/>
      <c r="M64" s="110"/>
      <c r="N64" s="111"/>
      <c r="O64" s="111"/>
      <c r="P64" s="111"/>
      <c r="Q64" s="111"/>
      <c r="R64" s="111"/>
      <c r="S64" s="111"/>
    </row>
    <row r="65" spans="1:19" x14ac:dyDescent="0.25">
      <c r="A65" s="105"/>
      <c r="B65" s="106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1"/>
      <c r="O65" s="111"/>
      <c r="P65" s="111"/>
      <c r="Q65" s="111"/>
      <c r="R65" s="111"/>
      <c r="S65" s="111"/>
    </row>
    <row r="66" spans="1:19" x14ac:dyDescent="0.25">
      <c r="A66" s="108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9" ht="15.75" x14ac:dyDescent="0.25">
      <c r="A67" s="109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</row>
  </sheetData>
  <mergeCells count="40">
    <mergeCell ref="A12:R12"/>
    <mergeCell ref="B24:R24"/>
    <mergeCell ref="B21:R21"/>
    <mergeCell ref="A16:R16"/>
    <mergeCell ref="A19:R19"/>
    <mergeCell ref="B23:R23"/>
    <mergeCell ref="A7:R7"/>
    <mergeCell ref="O10:O11"/>
    <mergeCell ref="A8:R8"/>
    <mergeCell ref="Q10:Q11"/>
    <mergeCell ref="A10:A11"/>
    <mergeCell ref="B10:B11"/>
    <mergeCell ref="A9:R9"/>
    <mergeCell ref="K10:K11"/>
    <mergeCell ref="L10:L11"/>
    <mergeCell ref="M10:M11"/>
    <mergeCell ref="N10:N11"/>
    <mergeCell ref="C10:C11"/>
    <mergeCell ref="G10:G11"/>
    <mergeCell ref="I10:I11"/>
    <mergeCell ref="J10:J11"/>
    <mergeCell ref="H10:H11"/>
    <mergeCell ref="Q6:R6"/>
    <mergeCell ref="A6:O6"/>
    <mergeCell ref="A1:R1"/>
    <mergeCell ref="A2:R2"/>
    <mergeCell ref="A3:R3"/>
    <mergeCell ref="A4:R4"/>
    <mergeCell ref="A5:R5"/>
    <mergeCell ref="A53:R53"/>
    <mergeCell ref="A54:R54"/>
    <mergeCell ref="A51:R51"/>
    <mergeCell ref="A52:R52"/>
    <mergeCell ref="H61:R61"/>
    <mergeCell ref="A58:G58"/>
    <mergeCell ref="A59:G59"/>
    <mergeCell ref="A60:G60"/>
    <mergeCell ref="H58:R58"/>
    <mergeCell ref="H59:R59"/>
    <mergeCell ref="H60:R60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22</vt:i4>
      </vt:variant>
    </vt:vector>
  </HeadingPairs>
  <TitlesOfParts>
    <vt:vector size="34" baseType="lpstr">
      <vt:lpstr>PLANILHA ORÇAMENTARIA</vt:lpstr>
      <vt:lpstr>CRONOGRAMA</vt:lpstr>
      <vt:lpstr>BDI</vt:lpstr>
      <vt:lpstr>ENCARGOS SOCIAIS</vt:lpstr>
      <vt:lpstr>CPU 01</vt:lpstr>
      <vt:lpstr>CPU 02</vt:lpstr>
      <vt:lpstr>CPU 03</vt:lpstr>
      <vt:lpstr>CPU 04</vt:lpstr>
      <vt:lpstr>CPU MÃO DE OBRA</vt:lpstr>
      <vt:lpstr>CPU INSUMOS</vt:lpstr>
      <vt:lpstr>CPU EPI</vt:lpstr>
      <vt:lpstr>CPU PCMSO</vt:lpstr>
      <vt:lpstr>BDI!Area_de_impressao</vt:lpstr>
      <vt:lpstr>'CPU 01'!Area_de_impressao</vt:lpstr>
      <vt:lpstr>'CPU 02'!Area_de_impressao</vt:lpstr>
      <vt:lpstr>'CPU 03'!Area_de_impressao</vt:lpstr>
      <vt:lpstr>'CPU 04'!Area_de_impressao</vt:lpstr>
      <vt:lpstr>'CPU EPI'!Area_de_impressao</vt:lpstr>
      <vt:lpstr>'CPU INSUMOS'!Area_de_impressao</vt:lpstr>
      <vt:lpstr>'CPU MÃO DE OBRA'!Area_de_impressao</vt:lpstr>
      <vt:lpstr>'CPU PCMSO'!Area_de_impressao</vt:lpstr>
      <vt:lpstr>CRONOGRAMA!Area_de_impressao</vt:lpstr>
      <vt:lpstr>'ENCARGOS SOCIAIS'!Area_de_impressao</vt:lpstr>
      <vt:lpstr>'PLANILHA ORÇAMENTARIA'!Area_de_impressao</vt:lpstr>
      <vt:lpstr>'CPU 01'!Titulos_de_impressao</vt:lpstr>
      <vt:lpstr>'CPU 02'!Titulos_de_impressao</vt:lpstr>
      <vt:lpstr>'CPU 03'!Titulos_de_impressao</vt:lpstr>
      <vt:lpstr>'CPU 04'!Titulos_de_impressao</vt:lpstr>
      <vt:lpstr>'CPU EPI'!Titulos_de_impressao</vt:lpstr>
      <vt:lpstr>'CPU INSUMOS'!Titulos_de_impressao</vt:lpstr>
      <vt:lpstr>'CPU MÃO DE OBRA'!Titulos_de_impressao</vt:lpstr>
      <vt:lpstr>'CPU PCMSO'!Titulos_de_impressao</vt:lpstr>
      <vt:lpstr>'ENCARGOS SOCIAIS'!Titulos_de_impressao</vt:lpstr>
      <vt:lpstr>'PLANILHA ORÇAMENTARIA'!Titulos_de_impressao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2022-02-08T14:41:35Z</dcterms:created>
  <dcterms:modified xsi:type="dcterms:W3CDTF">2025-12-04T10:08:35Z</dcterms:modified>
</cp:coreProperties>
</file>