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690" yWindow="-15" windowWidth="16155" windowHeight="12795"/>
  </bookViews>
  <sheets>
    <sheet name="Orçamento Sintético" sheetId="1" r:id="rId1"/>
  </sheets>
  <definedNames>
    <definedName name="_xlnm._FilterDatabase" localSheetId="0" hidden="1">'Orçamento Sintético'!$A$9:$J$340</definedName>
    <definedName name="_xlnm.Print_Area" localSheetId="0">'Orçamento Sintético'!$A$10:$J$381</definedName>
    <definedName name="_xlnm.Print_Titles" localSheetId="0">'Orçamento Sintético'!$1:$9</definedName>
  </definedNames>
  <calcPr calcId="124519" refMode="R1C1"/>
</workbook>
</file>

<file path=xl/calcChain.xml><?xml version="1.0" encoding="utf-8"?>
<calcChain xmlns="http://schemas.openxmlformats.org/spreadsheetml/2006/main">
  <c r="H366" i="1"/>
  <c r="I366" s="1"/>
  <c r="H365"/>
  <c r="I365" s="1"/>
  <c r="H364"/>
  <c r="I364" s="1"/>
  <c r="H363"/>
  <c r="I363" s="1"/>
  <c r="H361"/>
  <c r="I361" s="1"/>
  <c r="H360"/>
  <c r="I360" s="1"/>
  <c r="H358"/>
  <c r="I358" s="1"/>
  <c r="H357"/>
  <c r="I357" s="1"/>
  <c r="H355"/>
  <c r="I355" s="1"/>
  <c r="H338"/>
  <c r="I338" s="1"/>
  <c r="H337"/>
  <c r="I337" s="1"/>
  <c r="H335"/>
  <c r="I335" s="1"/>
  <c r="H334"/>
  <c r="I334" s="1"/>
  <c r="H333"/>
  <c r="I333" s="1"/>
  <c r="H332"/>
  <c r="I332" s="1"/>
  <c r="H331"/>
  <c r="I331" s="1"/>
  <c r="H330"/>
  <c r="I330" s="1"/>
  <c r="I329" s="1"/>
  <c r="H327"/>
  <c r="I327" s="1"/>
  <c r="H326"/>
  <c r="I326" s="1"/>
  <c r="H325"/>
  <c r="I325" s="1"/>
  <c r="H324"/>
  <c r="I324" s="1"/>
  <c r="H323"/>
  <c r="I323" s="1"/>
  <c r="H322"/>
  <c r="I322" s="1"/>
  <c r="H321"/>
  <c r="I321" s="1"/>
  <c r="H320"/>
  <c r="I320" s="1"/>
  <c r="H317"/>
  <c r="I317" s="1"/>
  <c r="H316"/>
  <c r="I316" s="1"/>
  <c r="H315"/>
  <c r="I315" s="1"/>
  <c r="H314"/>
  <c r="I314" s="1"/>
  <c r="H313"/>
  <c r="I313" s="1"/>
  <c r="H311"/>
  <c r="I311" s="1"/>
  <c r="H310"/>
  <c r="I310" s="1"/>
  <c r="H308"/>
  <c r="I308" s="1"/>
  <c r="H307"/>
  <c r="I307" s="1"/>
  <c r="H306"/>
  <c r="I306" s="1"/>
  <c r="H304"/>
  <c r="I304" s="1"/>
  <c r="H303"/>
  <c r="I303" s="1"/>
  <c r="H302"/>
  <c r="I302" s="1"/>
  <c r="H301"/>
  <c r="I301" s="1"/>
  <c r="H300"/>
  <c r="I300" s="1"/>
  <c r="H298"/>
  <c r="I298" s="1"/>
  <c r="H297"/>
  <c r="I297" s="1"/>
  <c r="H296"/>
  <c r="I296" s="1"/>
  <c r="H295"/>
  <c r="I295" s="1"/>
  <c r="H294"/>
  <c r="I294" s="1"/>
  <c r="I293" s="1"/>
  <c r="H292"/>
  <c r="I292" s="1"/>
  <c r="H291"/>
  <c r="I291" s="1"/>
  <c r="H290"/>
  <c r="I290" s="1"/>
  <c r="H289"/>
  <c r="I289" s="1"/>
  <c r="H288"/>
  <c r="I288" s="1"/>
  <c r="H287"/>
  <c r="I287" s="1"/>
  <c r="H286"/>
  <c r="I286" s="1"/>
  <c r="H285"/>
  <c r="I285" s="1"/>
  <c r="H284"/>
  <c r="I284" s="1"/>
  <c r="H283"/>
  <c r="I283" s="1"/>
  <c r="H282"/>
  <c r="I282" s="1"/>
  <c r="H281"/>
  <c r="I281" s="1"/>
  <c r="H280"/>
  <c r="I280" s="1"/>
  <c r="H279"/>
  <c r="I279" s="1"/>
  <c r="H278"/>
  <c r="I278" s="1"/>
  <c r="H276"/>
  <c r="I276"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8"/>
  <c r="I248" s="1"/>
  <c r="H247"/>
  <c r="I247" s="1"/>
  <c r="H246"/>
  <c r="I246" s="1"/>
  <c r="I245"/>
  <c r="H245"/>
  <c r="H244"/>
  <c r="I244" s="1"/>
  <c r="H243"/>
  <c r="I243" s="1"/>
  <c r="H242"/>
  <c r="I242" s="1"/>
  <c r="H241"/>
  <c r="I241" s="1"/>
  <c r="H240"/>
  <c r="I240" s="1"/>
  <c r="H239"/>
  <c r="I239" s="1"/>
  <c r="H237"/>
  <c r="I237" s="1"/>
  <c r="H236"/>
  <c r="I236" s="1"/>
  <c r="H235"/>
  <c r="I235" s="1"/>
  <c r="H234"/>
  <c r="I234" s="1"/>
  <c r="H233"/>
  <c r="I233" s="1"/>
  <c r="H231"/>
  <c r="I231" s="1"/>
  <c r="H230"/>
  <c r="I230" s="1"/>
  <c r="H229"/>
  <c r="I229" s="1"/>
  <c r="H228"/>
  <c r="I228" s="1"/>
  <c r="H227"/>
  <c r="I227" s="1"/>
  <c r="H226"/>
  <c r="I226" s="1"/>
  <c r="H225"/>
  <c r="I225" s="1"/>
  <c r="H224"/>
  <c r="I224" s="1"/>
  <c r="H223"/>
  <c r="I223" s="1"/>
  <c r="I222"/>
  <c r="H222"/>
  <c r="H221"/>
  <c r="I221" s="1"/>
  <c r="H220"/>
  <c r="I220" s="1"/>
  <c r="H219"/>
  <c r="I219" s="1"/>
  <c r="H218"/>
  <c r="I218" s="1"/>
  <c r="H217"/>
  <c r="I217" s="1"/>
  <c r="H216"/>
  <c r="I216" s="1"/>
  <c r="H213"/>
  <c r="I213" s="1"/>
  <c r="I212"/>
  <c r="H212"/>
  <c r="H211"/>
  <c r="I211" s="1"/>
  <c r="H210"/>
  <c r="I210" s="1"/>
  <c r="H209"/>
  <c r="I209" s="1"/>
  <c r="H208"/>
  <c r="I208" s="1"/>
  <c r="H207"/>
  <c r="I207" s="1"/>
  <c r="H206"/>
  <c r="I206" s="1"/>
  <c r="H205"/>
  <c r="I205" s="1"/>
  <c r="I204"/>
  <c r="H204"/>
  <c r="H203"/>
  <c r="I203" s="1"/>
  <c r="H202"/>
  <c r="I202" s="1"/>
  <c r="H201"/>
  <c r="I201" s="1"/>
  <c r="H200"/>
  <c r="I200" s="1"/>
  <c r="H199"/>
  <c r="I199" s="1"/>
  <c r="H198"/>
  <c r="I198" s="1"/>
  <c r="H197"/>
  <c r="I197" s="1"/>
  <c r="I196"/>
  <c r="H196"/>
  <c r="H195"/>
  <c r="I195" s="1"/>
  <c r="H194"/>
  <c r="I194" s="1"/>
  <c r="H193"/>
  <c r="I193" s="1"/>
  <c r="H192"/>
  <c r="I192" s="1"/>
  <c r="I191" s="1"/>
  <c r="H190"/>
  <c r="I190" s="1"/>
  <c r="H189"/>
  <c r="I189" s="1"/>
  <c r="H188"/>
  <c r="I188" s="1"/>
  <c r="I187"/>
  <c r="H187"/>
  <c r="H186"/>
  <c r="I186" s="1"/>
  <c r="H185"/>
  <c r="I185" s="1"/>
  <c r="H184"/>
  <c r="I184" s="1"/>
  <c r="H183"/>
  <c r="I183" s="1"/>
  <c r="H182"/>
  <c r="I182" s="1"/>
  <c r="H181"/>
  <c r="I181" s="1"/>
  <c r="H180"/>
  <c r="I180" s="1"/>
  <c r="I179"/>
  <c r="H179"/>
  <c r="H178"/>
  <c r="I178" s="1"/>
  <c r="H177"/>
  <c r="I177" s="1"/>
  <c r="H176"/>
  <c r="I176" s="1"/>
  <c r="H175"/>
  <c r="I175" s="1"/>
  <c r="H174"/>
  <c r="I174" s="1"/>
  <c r="H173"/>
  <c r="I173" s="1"/>
  <c r="H172"/>
  <c r="I172" s="1"/>
  <c r="I171"/>
  <c r="H171"/>
  <c r="H170"/>
  <c r="I170" s="1"/>
  <c r="H168"/>
  <c r="I168" s="1"/>
  <c r="H167"/>
  <c r="I167" s="1"/>
  <c r="H166"/>
  <c r="I166" s="1"/>
  <c r="H165"/>
  <c r="I165" s="1"/>
  <c r="H164"/>
  <c r="I164" s="1"/>
  <c r="I163"/>
  <c r="H163"/>
  <c r="H162"/>
  <c r="I162" s="1"/>
  <c r="H161"/>
  <c r="I161" s="1"/>
  <c r="H159"/>
  <c r="I159" s="1"/>
  <c r="H158"/>
  <c r="I158" s="1"/>
  <c r="I157" s="1"/>
  <c r="H156"/>
  <c r="I156" s="1"/>
  <c r="I155"/>
  <c r="H155"/>
  <c r="H154"/>
  <c r="I154" s="1"/>
  <c r="H153"/>
  <c r="I153" s="1"/>
  <c r="H152"/>
  <c r="I152" s="1"/>
  <c r="H151"/>
  <c r="I151" s="1"/>
  <c r="H150"/>
  <c r="I150" s="1"/>
  <c r="H149"/>
  <c r="I149" s="1"/>
  <c r="H148"/>
  <c r="I148" s="1"/>
  <c r="I147"/>
  <c r="H147"/>
  <c r="H146"/>
  <c r="I146" s="1"/>
  <c r="H145"/>
  <c r="I145" s="1"/>
  <c r="H144"/>
  <c r="I144" s="1"/>
  <c r="H143"/>
  <c r="I143" s="1"/>
  <c r="H142"/>
  <c r="I142" s="1"/>
  <c r="H141"/>
  <c r="I141" s="1"/>
  <c r="H140"/>
  <c r="I140" s="1"/>
  <c r="I139"/>
  <c r="H139"/>
  <c r="H138"/>
  <c r="I138" s="1"/>
  <c r="H137"/>
  <c r="I137" s="1"/>
  <c r="H136"/>
  <c r="I136" s="1"/>
  <c r="H135"/>
  <c r="I135" s="1"/>
  <c r="H134"/>
  <c r="I134" s="1"/>
  <c r="H133"/>
  <c r="I133" s="1"/>
  <c r="H132"/>
  <c r="I132" s="1"/>
  <c r="I131"/>
  <c r="H131"/>
  <c r="H130"/>
  <c r="I130" s="1"/>
  <c r="H129"/>
  <c r="I129" s="1"/>
  <c r="H128"/>
  <c r="I128" s="1"/>
  <c r="H127"/>
  <c r="I127" s="1"/>
  <c r="H126"/>
  <c r="I126" s="1"/>
  <c r="H125"/>
  <c r="I125" s="1"/>
  <c r="H124"/>
  <c r="I124" s="1"/>
  <c r="I123"/>
  <c r="H123"/>
  <c r="H122"/>
  <c r="I122" s="1"/>
  <c r="H121"/>
  <c r="I121" s="1"/>
  <c r="H120"/>
  <c r="I120" s="1"/>
  <c r="H118"/>
  <c r="I118" s="1"/>
  <c r="H117"/>
  <c r="I117" s="1"/>
  <c r="H114"/>
  <c r="I114" s="1"/>
  <c r="H113"/>
  <c r="I113" s="1"/>
  <c r="H112"/>
  <c r="I112" s="1"/>
  <c r="H111"/>
  <c r="I111" s="1"/>
  <c r="H109"/>
  <c r="I109" s="1"/>
  <c r="H108"/>
  <c r="I108" s="1"/>
  <c r="H107"/>
  <c r="I107" s="1"/>
  <c r="H106"/>
  <c r="I106" s="1"/>
  <c r="H105"/>
  <c r="I105" s="1"/>
  <c r="I104"/>
  <c r="H104"/>
  <c r="H103"/>
  <c r="I103" s="1"/>
  <c r="H102"/>
  <c r="I102" s="1"/>
  <c r="H101"/>
  <c r="I101" s="1"/>
  <c r="H100"/>
  <c r="I100" s="1"/>
  <c r="H98"/>
  <c r="I98" s="1"/>
  <c r="H97"/>
  <c r="I97" s="1"/>
  <c r="H96"/>
  <c r="I96" s="1"/>
  <c r="I95"/>
  <c r="H95"/>
  <c r="H94"/>
  <c r="I94" s="1"/>
  <c r="H93"/>
  <c r="I93" s="1"/>
  <c r="H92"/>
  <c r="I92" s="1"/>
  <c r="H91"/>
  <c r="I91" s="1"/>
  <c r="H88"/>
  <c r="I88" s="1"/>
  <c r="H87"/>
  <c r="I87" s="1"/>
  <c r="H86"/>
  <c r="I86" s="1"/>
  <c r="I85"/>
  <c r="H85"/>
  <c r="H84"/>
  <c r="I84" s="1"/>
  <c r="H82"/>
  <c r="I82" s="1"/>
  <c r="H81"/>
  <c r="I81" s="1"/>
  <c r="H80"/>
  <c r="I80" s="1"/>
  <c r="H79"/>
  <c r="I79" s="1"/>
  <c r="H78"/>
  <c r="I78" s="1"/>
  <c r="H77"/>
  <c r="I77" s="1"/>
  <c r="H76"/>
  <c r="I76" s="1"/>
  <c r="H75"/>
  <c r="I75" s="1"/>
  <c r="H73"/>
  <c r="I73" s="1"/>
  <c r="I72"/>
  <c r="H72"/>
  <c r="H71"/>
  <c r="I71" s="1"/>
  <c r="H70"/>
  <c r="I70" s="1"/>
  <c r="H69"/>
  <c r="I69" s="1"/>
  <c r="H68"/>
  <c r="I68" s="1"/>
  <c r="H67"/>
  <c r="I67" s="1"/>
  <c r="H66"/>
  <c r="I66" s="1"/>
  <c r="H65"/>
  <c r="I65" s="1"/>
  <c r="I64"/>
  <c r="H64"/>
  <c r="H63"/>
  <c r="I63" s="1"/>
  <c r="H62"/>
  <c r="I62" s="1"/>
  <c r="H59"/>
  <c r="I59" s="1"/>
  <c r="H58"/>
  <c r="I58" s="1"/>
  <c r="H57"/>
  <c r="I57" s="1"/>
  <c r="H56"/>
  <c r="I56" s="1"/>
  <c r="H55"/>
  <c r="I55" s="1"/>
  <c r="I54"/>
  <c r="H54"/>
  <c r="H52"/>
  <c r="I52" s="1"/>
  <c r="H51"/>
  <c r="I51" s="1"/>
  <c r="H49"/>
  <c r="I49" s="1"/>
  <c r="H48"/>
  <c r="I48" s="1"/>
  <c r="H47"/>
  <c r="I47" s="1"/>
  <c r="H46"/>
  <c r="I46" s="1"/>
  <c r="H45"/>
  <c r="I45" s="1"/>
  <c r="H43"/>
  <c r="I43" s="1"/>
  <c r="H42"/>
  <c r="I42" s="1"/>
  <c r="H41"/>
  <c r="I41" s="1"/>
  <c r="I40"/>
  <c r="H40"/>
  <c r="H39"/>
  <c r="I39" s="1"/>
  <c r="H24"/>
  <c r="I24" s="1"/>
  <c r="I23"/>
  <c r="H23"/>
  <c r="H22"/>
  <c r="I22" s="1"/>
  <c r="H21"/>
  <c r="I21" s="1"/>
  <c r="H20"/>
  <c r="I20" s="1"/>
  <c r="H19"/>
  <c r="I19" s="1"/>
  <c r="H18"/>
  <c r="I18" s="1"/>
  <c r="H16"/>
  <c r="I16" s="1"/>
  <c r="H15"/>
  <c r="I15" s="1"/>
  <c r="H14"/>
  <c r="I14" s="1"/>
  <c r="I13"/>
  <c r="H13"/>
  <c r="H12"/>
  <c r="I12" s="1"/>
  <c r="H11"/>
  <c r="I11" s="1"/>
  <c r="H37"/>
  <c r="I37" s="1"/>
  <c r="H36"/>
  <c r="I36" s="1"/>
  <c r="H35"/>
  <c r="I35" s="1"/>
  <c r="H34"/>
  <c r="I34" s="1"/>
  <c r="H33"/>
  <c r="I33" s="1"/>
  <c r="H31"/>
  <c r="I31" s="1"/>
  <c r="H30"/>
  <c r="I30" s="1"/>
  <c r="H29"/>
  <c r="I29" s="1"/>
  <c r="H28"/>
  <c r="I28" s="1"/>
  <c r="I169" l="1"/>
  <c r="I44"/>
  <c r="I74"/>
  <c r="I160"/>
  <c r="I312"/>
  <c r="I53"/>
  <c r="I83"/>
  <c r="I119"/>
  <c r="I238"/>
  <c r="J360"/>
  <c r="J365"/>
  <c r="I50"/>
  <c r="I328"/>
  <c r="I99"/>
  <c r="I305"/>
  <c r="I10"/>
  <c r="I249"/>
  <c r="I336"/>
  <c r="I319"/>
  <c r="J355"/>
  <c r="I368"/>
  <c r="J358" s="1"/>
  <c r="I27"/>
  <c r="I32"/>
  <c r="I38"/>
  <c r="I116"/>
  <c r="I215"/>
  <c r="I277"/>
  <c r="I309"/>
  <c r="I61"/>
  <c r="I90"/>
  <c r="I110"/>
  <c r="I299"/>
  <c r="J357"/>
  <c r="J363"/>
  <c r="I26" l="1"/>
  <c r="H25"/>
  <c r="J361"/>
  <c r="I115"/>
  <c r="I214"/>
  <c r="I318"/>
  <c r="I89"/>
  <c r="I60"/>
  <c r="J368"/>
  <c r="I372"/>
  <c r="J364"/>
  <c r="J366"/>
  <c r="I25" l="1"/>
  <c r="G25"/>
  <c r="I17" l="1"/>
  <c r="J17" l="1"/>
  <c r="I340"/>
  <c r="J155" l="1"/>
  <c r="J245"/>
  <c r="J187"/>
  <c r="J171"/>
  <c r="J179"/>
  <c r="J196"/>
  <c r="I371"/>
  <c r="I373" s="1"/>
  <c r="J123"/>
  <c r="J163"/>
  <c r="J54"/>
  <c r="J222"/>
  <c r="J326"/>
  <c r="J311"/>
  <c r="J137"/>
  <c r="J265"/>
  <c r="J200"/>
  <c r="J202"/>
  <c r="J73"/>
  <c r="J62"/>
  <c r="J77"/>
  <c r="J15"/>
  <c r="J257"/>
  <c r="J120"/>
  <c r="J242"/>
  <c r="J11"/>
  <c r="J302"/>
  <c r="J145"/>
  <c r="J273"/>
  <c r="J134"/>
  <c r="J98"/>
  <c r="J95"/>
  <c r="J323"/>
  <c r="J237"/>
  <c r="J67"/>
  <c r="J294"/>
  <c r="J106"/>
  <c r="J139"/>
  <c r="J40"/>
  <c r="J268"/>
  <c r="J181"/>
  <c r="J270"/>
  <c r="J330"/>
  <c r="J209"/>
  <c r="J107"/>
  <c r="J233"/>
  <c r="J104"/>
  <c r="J304"/>
  <c r="J103"/>
  <c r="J18"/>
  <c r="J291"/>
  <c r="J234"/>
  <c r="J197"/>
  <c r="J79"/>
  <c r="J212"/>
  <c r="J340"/>
  <c r="J239"/>
  <c r="J84"/>
  <c r="J284"/>
  <c r="J250"/>
  <c r="J175"/>
  <c r="J78"/>
  <c r="J36"/>
  <c r="J91"/>
  <c r="J228"/>
  <c r="J149"/>
  <c r="J85"/>
  <c r="J300"/>
  <c r="J148"/>
  <c r="J285"/>
  <c r="J229"/>
  <c r="J168"/>
  <c r="J201"/>
  <c r="J172"/>
  <c r="J57"/>
  <c r="J279"/>
  <c r="J327"/>
  <c r="J158"/>
  <c r="J111"/>
  <c r="J194"/>
  <c r="J131"/>
  <c r="J42"/>
  <c r="J182"/>
  <c r="J297"/>
  <c r="J151"/>
  <c r="J69"/>
  <c r="J211"/>
  <c r="J337"/>
  <c r="J130"/>
  <c r="J283"/>
  <c r="J125"/>
  <c r="J219"/>
  <c r="J173"/>
  <c r="J112"/>
  <c r="J307"/>
  <c r="J286"/>
  <c r="J204"/>
  <c r="J152"/>
  <c r="J29"/>
  <c r="J189"/>
  <c r="J80"/>
  <c r="J213"/>
  <c r="J114"/>
  <c r="J293"/>
  <c r="J146"/>
  <c r="J308"/>
  <c r="J45"/>
  <c r="J161"/>
  <c r="J41"/>
  <c r="J230"/>
  <c r="J324"/>
  <c r="J30"/>
  <c r="J23"/>
  <c r="J71"/>
  <c r="J96"/>
  <c r="J164"/>
  <c r="J195"/>
  <c r="J225"/>
  <c r="J251"/>
  <c r="J267"/>
  <c r="J288"/>
  <c r="J338"/>
  <c r="J51"/>
  <c r="J24"/>
  <c r="J162"/>
  <c r="J240"/>
  <c r="J19"/>
  <c r="J66"/>
  <c r="J92"/>
  <c r="J140"/>
  <c r="J167"/>
  <c r="J221"/>
  <c r="J258"/>
  <c r="J287"/>
  <c r="J322"/>
  <c r="J33"/>
  <c r="J117"/>
  <c r="J278"/>
  <c r="J46"/>
  <c r="J128"/>
  <c r="J206"/>
  <c r="J303"/>
  <c r="J22"/>
  <c r="J132"/>
  <c r="J154"/>
  <c r="J178"/>
  <c r="J207"/>
  <c r="J231"/>
  <c r="J253"/>
  <c r="J290"/>
  <c r="J321"/>
  <c r="J248"/>
  <c r="J315"/>
  <c r="J266"/>
  <c r="J247"/>
  <c r="J72"/>
  <c r="J143"/>
  <c r="J223"/>
  <c r="J269"/>
  <c r="J76"/>
  <c r="J49"/>
  <c r="J127"/>
  <c r="J198"/>
  <c r="J271"/>
  <c r="J97"/>
  <c r="J252"/>
  <c r="J34"/>
  <c r="J43"/>
  <c r="J118"/>
  <c r="J224"/>
  <c r="J332"/>
  <c r="J39"/>
  <c r="J64"/>
  <c r="J235"/>
  <c r="J65"/>
  <c r="J136"/>
  <c r="J185"/>
  <c r="J261"/>
  <c r="J203"/>
  <c r="J55"/>
  <c r="J244"/>
  <c r="J124"/>
  <c r="J260"/>
  <c r="J16"/>
  <c r="J156"/>
  <c r="J314"/>
  <c r="J192"/>
  <c r="J20"/>
  <c r="J58"/>
  <c r="J93"/>
  <c r="J113"/>
  <c r="J141"/>
  <c r="J190"/>
  <c r="J218"/>
  <c r="J246"/>
  <c r="J263"/>
  <c r="J280"/>
  <c r="J333"/>
  <c r="J100"/>
  <c r="J31"/>
  <c r="J121"/>
  <c r="J210"/>
  <c r="J281"/>
  <c r="J14"/>
  <c r="J63"/>
  <c r="J86"/>
  <c r="J133"/>
  <c r="J159"/>
  <c r="J217"/>
  <c r="J254"/>
  <c r="J274"/>
  <c r="J316"/>
  <c r="J21"/>
  <c r="J102"/>
  <c r="J184"/>
  <c r="J289"/>
  <c r="J56"/>
  <c r="J81"/>
  <c r="J129"/>
  <c r="J150"/>
  <c r="J174"/>
  <c r="J193"/>
  <c r="J227"/>
  <c r="J282"/>
  <c r="J335"/>
  <c r="J88"/>
  <c r="J13"/>
  <c r="J122"/>
  <c r="J188"/>
  <c r="J241"/>
  <c r="J256"/>
  <c r="J177"/>
  <c r="J313"/>
  <c r="J272"/>
  <c r="J35"/>
  <c r="J101"/>
  <c r="J176"/>
  <c r="J255"/>
  <c r="J292"/>
  <c r="J329"/>
  <c r="J180"/>
  <c r="J70"/>
  <c r="J186"/>
  <c r="J262"/>
  <c r="J320"/>
  <c r="J216"/>
  <c r="J153"/>
  <c r="J37"/>
  <c r="J220"/>
  <c r="J295"/>
  <c r="J142"/>
  <c r="J276"/>
  <c r="J191"/>
  <c r="J94"/>
  <c r="J226"/>
  <c r="J170"/>
  <c r="J109"/>
  <c r="J298"/>
  <c r="J12"/>
  <c r="J87"/>
  <c r="J108"/>
  <c r="J138"/>
  <c r="J183"/>
  <c r="J205"/>
  <c r="J243"/>
  <c r="J259"/>
  <c r="J275"/>
  <c r="J317"/>
  <c r="J306"/>
  <c r="J105"/>
  <c r="J199"/>
  <c r="J264"/>
  <c r="J48"/>
  <c r="J82"/>
  <c r="J126"/>
  <c r="J147"/>
  <c r="J208"/>
  <c r="J301"/>
  <c r="J28"/>
  <c r="J310"/>
  <c r="J165"/>
  <c r="J52"/>
  <c r="J166"/>
  <c r="J331"/>
  <c r="J135"/>
  <c r="J68"/>
  <c r="J75"/>
  <c r="J59"/>
  <c r="J334"/>
  <c r="J144"/>
  <c r="J296"/>
  <c r="J47"/>
  <c r="J157"/>
  <c r="J236"/>
  <c r="J325"/>
  <c r="J10"/>
  <c r="J83"/>
  <c r="J336"/>
  <c r="J299"/>
  <c r="J50"/>
  <c r="J215"/>
  <c r="J90"/>
  <c r="J99"/>
  <c r="J238"/>
  <c r="J53"/>
  <c r="J110"/>
  <c r="J32"/>
  <c r="J305"/>
  <c r="J328"/>
  <c r="J116"/>
  <c r="J277"/>
  <c r="J44"/>
  <c r="J61"/>
  <c r="J309"/>
  <c r="J249"/>
  <c r="J169"/>
  <c r="J160"/>
  <c r="J119"/>
  <c r="J27"/>
  <c r="J74"/>
  <c r="J319"/>
  <c r="J312"/>
  <c r="J38"/>
  <c r="J318"/>
  <c r="J214"/>
  <c r="J89"/>
  <c r="J26"/>
  <c r="J60"/>
  <c r="J115"/>
  <c r="J25"/>
</calcChain>
</file>

<file path=xl/sharedStrings.xml><?xml version="1.0" encoding="utf-8"?>
<sst xmlns="http://schemas.openxmlformats.org/spreadsheetml/2006/main" count="1609" uniqueCount="987">
  <si>
    <t>UBS PADRÃO SES TIPO II ALVENARIA</t>
  </si>
  <si>
    <t>Orçamento Sintético</t>
  </si>
  <si>
    <t>Item</t>
  </si>
  <si>
    <t>Código</t>
  </si>
  <si>
    <t>Banco</t>
  </si>
  <si>
    <t>Descrição</t>
  </si>
  <si>
    <t>Und</t>
  </si>
  <si>
    <t>Quant.</t>
  </si>
  <si>
    <t>Valor Unit</t>
  </si>
  <si>
    <t>Valor Unit com BDI</t>
  </si>
  <si>
    <t>Total</t>
  </si>
  <si>
    <t>Peso (%)</t>
  </si>
  <si>
    <t xml:space="preserve"> 1 </t>
  </si>
  <si>
    <t>PROJETOS COMPLEMENTARES</t>
  </si>
  <si>
    <t xml:space="preserve"> 1.1 </t>
  </si>
  <si>
    <t xml:space="preserve"> CO-27427 </t>
  </si>
  <si>
    <t>SETOP</t>
  </si>
  <si>
    <t>PROJETO EXECUTIVO DE ESTRUTURA DE CONCRETO (INCLUSIVE FUNDAÇÃO)</t>
  </si>
  <si>
    <t>PR A1</t>
  </si>
  <si>
    <t xml:space="preserve"> 1.2 </t>
  </si>
  <si>
    <t xml:space="preserve"> CO-27431 </t>
  </si>
  <si>
    <t>PROJETO EXECUTIVO ELÉTRICO E LÓGICA</t>
  </si>
  <si>
    <t xml:space="preserve"> 1.3 </t>
  </si>
  <si>
    <t xml:space="preserve"> CO-27430 </t>
  </si>
  <si>
    <t>PROJETO EXECUTIVO DE INSTALAÇÕES HIDRO SANITÁRIAS</t>
  </si>
  <si>
    <t xml:space="preserve"> 1.4 </t>
  </si>
  <si>
    <t xml:space="preserve"> CO-27434 </t>
  </si>
  <si>
    <t>PROJETO EXECUTIVO DE SPDA</t>
  </si>
  <si>
    <t xml:space="preserve"> 1.5 </t>
  </si>
  <si>
    <t xml:space="preserve"> CO-27480 </t>
  </si>
  <si>
    <t>PROJETO EXECUTIVO DE GASES MEDICINAIS</t>
  </si>
  <si>
    <t xml:space="preserve"> 1.6 </t>
  </si>
  <si>
    <t xml:space="preserve"> CO-27468 </t>
  </si>
  <si>
    <t>PROJETO EXECUTIVO DE PREVENÇÃO E COMBATE A INCÊNDIO</t>
  </si>
  <si>
    <t xml:space="preserve"> 2 </t>
  </si>
  <si>
    <t>MOBILIZAÇÃO - CANTEIRO DE OBRAS</t>
  </si>
  <si>
    <t xml:space="preserve"> 2.1 </t>
  </si>
  <si>
    <t xml:space="preserve"> ED-28428 </t>
  </si>
  <si>
    <t>FORNECIMENTO E COLOCAÇÃO DE PLACA DE OBRA EM CHAPA GALVANIZADA #26, ESP. 0,45MM, DIMENSÃO (3X1,5)M, PLOTADA COM ADESIVO VINÍLICO, AFIXADA COM REBITES 4,8X40MM, EM ESTRUTURA METÁLICA DE METALON 20X20MM, ESP. 1,25MM, INCLUSIVE SUPORTE EM EUCALIPTO AUTOCLAVADO PINTADO COM TINTA PVA DUAS (2) DEMÃOS</t>
  </si>
  <si>
    <t>UN</t>
  </si>
  <si>
    <t xml:space="preserve"> 2.2 </t>
  </si>
  <si>
    <t xml:space="preserve"> ED-50159 </t>
  </si>
  <si>
    <t>TAPUME FIXO DE PROTEÇÃO PARA FECHAMENTO DE OBRA EM CHAPA DE COMPENSADO, ESP. 12MM, COM MÓDULO NA DIMENSÃO DE (110X220)CM, INCLUSIVE PINTURA LÁTEX (PVA) COM DUAS (2) DEMÃOS, EXCLUSIVE ABERTURA PARA PORTÃO</t>
  </si>
  <si>
    <t>M</t>
  </si>
  <si>
    <t xml:space="preserve"> 2.3 </t>
  </si>
  <si>
    <t xml:space="preserve"> ED-50703 </t>
  </si>
  <si>
    <t>LIMPEZA DE TERRENO, INCLUSIVE CAPINA, RASTELAMENTO COM AFASTAMENTO ATÉ VINTE (20) METROS E QUEIMA CONTROLADA</t>
  </si>
  <si>
    <t>M²</t>
  </si>
  <si>
    <t xml:space="preserve"> 2.4 </t>
  </si>
  <si>
    <t xml:space="preserve"> ED-50151 </t>
  </si>
  <si>
    <t>LIGAÇÃO PROVISÓRIA COM ENTRADA DE ENERGIA AÉREA, PADRÃO CEMIG, CARGA INSTALADA DE 15,1KVA ATÉ 30KVA, TRIFÁSICO, COM SAÍDA SUBTERRÂNEA, INCLUSIVE POSTE, CAIXA PARA MEDIDOR, DISJUNTOR, BARRAMENTO, ATERRAMENTO E ACESSÓRIOS</t>
  </si>
  <si>
    <t xml:space="preserve"> 2.5 </t>
  </si>
  <si>
    <t xml:space="preserve"> ED-50150 </t>
  </si>
  <si>
    <t>LIGAÇÃO DE ÁGUA PROVISÓRIA PARA CANTEIRO,  INCLUSIVE HIDRÔMETRO E CAVALETE PARA MEDIÇÃO DE ÁGUA - ENTRADA PRINCIPAL, EM AÇO GALVANIZADO DN 20MM (1/2") - PADRÃO CONCESSIONÁRIA</t>
  </si>
  <si>
    <t xml:space="preserve"> 2.6 </t>
  </si>
  <si>
    <t xml:space="preserve"> ED-17989 </t>
  </si>
  <si>
    <t>LOCAÇÃO DE OBRA COM GABARITO DE TÁBUAS CORRIDAS PONTALETADAS A CADA 2,00M, REAPROVEITAMENTO (2X), INCLUSIVE ACOMPANHAMENTO DE EQUIPE TOPOGRÁFICA PARA MARCAÇÃO DE PONTO TOPOGRÁFICO</t>
  </si>
  <si>
    <t xml:space="preserve"> 2.7 </t>
  </si>
  <si>
    <t xml:space="preserve"> ED-50129 </t>
  </si>
  <si>
    <t>BARRACÃO DE OBRA PARA DEPÓSITO E FERRAMENTARIA TIPO-II, ÁREA INTERNA 25,41M2, EM CHAPA DE COMPENSADO RESINADO, INCLUSIVE MOBILIÁRIO (OBRA DE MÉDIO PORTE, EFETIVO DE 30 A 60 HOMENS), PADRÃO DER-MG</t>
  </si>
  <si>
    <t xml:space="preserve"> 2.8 </t>
  </si>
  <si>
    <t>ED-50393</t>
  </si>
  <si>
    <t>MOBILIZAÇÃO, TRANSPORTE  DE PESSOAL E DESMOBILIZAÇÃO DA OBRA</t>
  </si>
  <si>
    <t>%</t>
  </si>
  <si>
    <t xml:space="preserve"> 3 </t>
  </si>
  <si>
    <t>FUNDAÇÃO E ESTRUTURA</t>
  </si>
  <si>
    <t xml:space="preserve"> 3.1 </t>
  </si>
  <si>
    <t>MOVIMENTO DE TERRA</t>
  </si>
  <si>
    <t xml:space="preserve"> 3.2 </t>
  </si>
  <si>
    <t xml:space="preserve"> ED-51107 </t>
  </si>
  <si>
    <t>ESCAVAÇÃO MANUAL DE VALA COM PROFUNDIDADE MENOR OU IGUAL A 1,5M</t>
  </si>
  <si>
    <t>M³</t>
  </si>
  <si>
    <t xml:space="preserve"> 3.3 </t>
  </si>
  <si>
    <t xml:space="preserve"> ED-51120 </t>
  </si>
  <si>
    <t>REATERRO MANUAL DE VALA</t>
  </si>
  <si>
    <t xml:space="preserve"> 3.4 </t>
  </si>
  <si>
    <t xml:space="preserve"> ED-51132 </t>
  </si>
  <si>
    <t>CARGA DE MATERIAL DE QUALQUER NATUREZA SOBRE CAMINHÃO - MECÂNICA</t>
  </si>
  <si>
    <t xml:space="preserve"> 3.5 </t>
  </si>
  <si>
    <t>TRANSPORTE DE MATERIAL DE QUALQUER NATUREZA EM CAMINHÃO 2 KM &lt; DMT &lt;= 5 KM (DENTRO DO PERÍMETRO URBANO)</t>
  </si>
  <si>
    <t>M3xKM</t>
  </si>
  <si>
    <t xml:space="preserve"> 3.6 </t>
  </si>
  <si>
    <t>FUNDAÇÃO</t>
  </si>
  <si>
    <t xml:space="preserve"> 3.6.1 </t>
  </si>
  <si>
    <t xml:space="preserve"> ED-51093 </t>
  </si>
  <si>
    <t>APILOAMENTO MANUAL EM FUNDO DE VALA COM SOQUETE, EXCLUSIVE ESCAVAÇÃO</t>
  </si>
  <si>
    <t xml:space="preserve"> 3.6.2 </t>
  </si>
  <si>
    <t xml:space="preserve"> ED-48311 </t>
  </si>
  <si>
    <t>CONCRETO MAGRO, TRAÇO 1:3:6, PREPARADO EM OBRA COM BETONEIRA, SEM FUNÇÃO ESTRUTURAL</t>
  </si>
  <si>
    <t xml:space="preserve"> 3.6.3 </t>
  </si>
  <si>
    <t xml:space="preserve"> ED-49811 </t>
  </si>
  <si>
    <t>FORMA E DESFORMA DE COMPENSADO RESINADO, ESP. 12MM, REAPROVEITAMENTO (3X) (FUNDAÇÃO)</t>
  </si>
  <si>
    <t xml:space="preserve"> 3.6.4 </t>
  </si>
  <si>
    <t xml:space="preserve"> ED-48298 </t>
  </si>
  <si>
    <t>CORTE, DOBRA E MONTAGEM DE AÇO CA-50/60</t>
  </si>
  <si>
    <t>Kg</t>
  </si>
  <si>
    <t xml:space="preserve"> 3.6.5 </t>
  </si>
  <si>
    <t xml:space="preserve"> ED-49638 </t>
  </si>
  <si>
    <t>FORNECIMENTO DE CONCRETO ESTRUTURAL, USINADO BOMBEADO, COM FCK 25 MPA, INCLUSIVE LANÇAMENTO, ADENSAMENTO E ACABAMENTO</t>
  </si>
  <si>
    <t xml:space="preserve"> 3.7 </t>
  </si>
  <si>
    <t>ESTRUTURA</t>
  </si>
  <si>
    <t xml:space="preserve"> 3.7.1 </t>
  </si>
  <si>
    <t xml:space="preserve"> ED-49645 </t>
  </si>
  <si>
    <t>FORMA E DESFORMA DE COMPENSADO RESINADO, ESP. 12MM, REAPROVEITAMENTO (3X), EXCLUSIVE ESCORAMENTO</t>
  </si>
  <si>
    <t xml:space="preserve"> 3.7.2 </t>
  </si>
  <si>
    <t xml:space="preserve"> 3.7.3 </t>
  </si>
  <si>
    <t xml:space="preserve"> 3.7.4 </t>
  </si>
  <si>
    <t xml:space="preserve"> ED-50246 </t>
  </si>
  <si>
    <t>LAJE PRÉ-MOLDADA, APARENTE, INCLUSIVE CAPEAMENTO E = 4 CM, SC = 200 KG/M2, L = 4,00 M</t>
  </si>
  <si>
    <t xml:space="preserve"> 3.7.5 </t>
  </si>
  <si>
    <t>VERGA EM CONCRETO ESTRUTURAL PARA VÃOS ACIMA DE 150CM, PREPARADO EM OBRA COM BETONEIRA, CONTROLE "A", COM FCK 20 MPA, MOLDADA IN LOCO, INCLUSIVE ARMAÇÃO</t>
  </si>
  <si>
    <t xml:space="preserve"> 4 </t>
  </si>
  <si>
    <t>ALVENARIA - VEDAÇÃO</t>
  </si>
  <si>
    <t xml:space="preserve"> 4.1 </t>
  </si>
  <si>
    <t xml:space="preserve"> ED-48231 </t>
  </si>
  <si>
    <t>ALVENARIA DE VEDAÇÃO COM TIJOLO CERÂMICO FURADO, ESP. 9CM, PARA REVESTIMENTO, INCLUSIVE ARGAMASSA PARA ASSENTAMENTO</t>
  </si>
  <si>
    <t xml:space="preserve"> 4.2 </t>
  </si>
  <si>
    <t xml:space="preserve"> CP-042 </t>
  </si>
  <si>
    <t>COMPOSIÇÃO</t>
  </si>
  <si>
    <t>ALVENARIA DE VEDAÇÃO COM TIJOLO ECOLÓGICO, ESP. 10CM, COM ACABAMENTO APARENTE, INCLUSIVE ARGAMASSA PARA ASSENTAMENTO</t>
  </si>
  <si>
    <t xml:space="preserve"> 4.3 </t>
  </si>
  <si>
    <t xml:space="preserve"> ED-48209 </t>
  </si>
  <si>
    <t>PAREDE EM CHAPA DE GESSO ACARTONADO (DRYWALL), DIVISÃO ENTRE ÁREAS SECAS DE UMA MESMA UNIDADE (ST/ST), ESP. 115 MM, INCLUSIVE MONTANTES, GUIAS E ACESSÓRIOS, EXCLUSIVE ISOLANTE TÉRMICO/ACÚSTICO</t>
  </si>
  <si>
    <t xml:space="preserve"> 4.4 </t>
  </si>
  <si>
    <t xml:space="preserve"> ED-48533 </t>
  </si>
  <si>
    <t>DIVISÓRIA EM GRANITO CINZA ANDORINHA E = 3 CM, INCLUSIVE FERRAGENS EM LATÃO CROMADO</t>
  </si>
  <si>
    <t xml:space="preserve"> 4.5 </t>
  </si>
  <si>
    <t>MURO DIVISÓRIO TIJOLO FURADO E = 10 CM, REBOCADO E PINTADO A LATEX H = 2,20 M, INCLUSIVE SAPATA DE CONCRETO ARMADO FCK = 15 MPA, 50 x 55 CM</t>
  </si>
  <si>
    <t xml:space="preserve"> 5 </t>
  </si>
  <si>
    <t>IMPERMEABILIZAÇÃO</t>
  </si>
  <si>
    <t xml:space="preserve"> 5.1 </t>
  </si>
  <si>
    <t xml:space="preserve"> ED-50174 </t>
  </si>
  <si>
    <t>PINTURA COM EMULSÃO ASFÁLTICA, DUAS (2) DEMÃOS</t>
  </si>
  <si>
    <t xml:space="preserve"> 5.2 </t>
  </si>
  <si>
    <t xml:space="preserve"> ED-50168 </t>
  </si>
  <si>
    <t>IMPERMEABILIZAÇÃO COM MANTA ASFÁLTICA PRÉ-FABRICADA, E = 4 MM</t>
  </si>
  <si>
    <t xml:space="preserve"> 6 </t>
  </si>
  <si>
    <t>COBERTURA</t>
  </si>
  <si>
    <t xml:space="preserve"> 6.1 </t>
  </si>
  <si>
    <t xml:space="preserve"> ED-20603 </t>
  </si>
  <si>
    <t>FORNECIMENTO DE ESTRUTURA METÁLICA E ENGRADAMENTO METÁLICO, EM AÇO, PARA TELHADO, EXCLUSIVE TELHA, INCLUSIVE FABRICAÇÃO, TRANSPORTE, MONTAGEM E APLICAÇÃO DE FUNDO PREPARADOR ANTICORROSIVO EM SUPERFÍCIE METÁLICA, UMA (1) DEMÃO</t>
  </si>
  <si>
    <t xml:space="preserve"> 6.2 </t>
  </si>
  <si>
    <t xml:space="preserve"> ED-48402 </t>
  </si>
  <si>
    <t>COLOCAÇÃO DE CUMEEIRA GALVANIZADA TRAPEZOIDAL E = 0,50 MM, SIMPLES</t>
  </si>
  <si>
    <t xml:space="preserve"> 6.3 </t>
  </si>
  <si>
    <t>ORSE</t>
  </si>
  <si>
    <t>FORNECIMENTO E INSTALAÇÃO DE CHAPAS DE POLICARBONATO, E=8MM EM TOLDO/COBERTURA/FECHAMENTO/ETC - REV 01</t>
  </si>
  <si>
    <t xml:space="preserve"> 6.4 </t>
  </si>
  <si>
    <t xml:space="preserve"> ED-50648 </t>
  </si>
  <si>
    <t>CALHA EM CHAPA GALVANIZADA, ESP. 0,8MM (GSG-22), COM DESENVOLVIMENTO DE 33CM, INCLUSIVE IÇAMENTO MANUAL VERTICAL</t>
  </si>
  <si>
    <t xml:space="preserve"> 6.5 </t>
  </si>
  <si>
    <t xml:space="preserve"> ED-50675 </t>
  </si>
  <si>
    <t>RUFO E CONTRARRUFO EM CHAPA GALVANIZADA, ESP. 0,65MM (GSG-24), COM DESENVOLVIMENTO DE 15CM, INCLUSIVE IÇAMENTO MANUAL VERTICAL</t>
  </si>
  <si>
    <t xml:space="preserve"> 6.6 </t>
  </si>
  <si>
    <t xml:space="preserve"> ED-48429 </t>
  </si>
  <si>
    <t>COBERTURA EM TELHA METÁLICA GALVANIZADA TRAPEZOIDAL, TIPO DUPLA TERMOACÚSTICA COM DUAS FACES TRAPEZOIDAIS, ESP. 0,43MM, PREENCHIMENTO EM POLIESTIRENO EXPANDIDO/ISOPOR COM ESP. 30MM, ACABAMENTO NATURAL, INCLUSIVE ACESSÓRIOS PARA FIXAÇÃO, FORNECIMENTO E INSTALAÇÃO</t>
  </si>
  <si>
    <t xml:space="preserve"> 7 </t>
  </si>
  <si>
    <t>REVESTIMENTOS- PISOS, PAREDES E TETOS</t>
  </si>
  <si>
    <t xml:space="preserve"> 7.1 </t>
  </si>
  <si>
    <t>PISOS</t>
  </si>
  <si>
    <t xml:space="preserve"> 7.1.1 </t>
  </si>
  <si>
    <t xml:space="preserve"> ED-50621 </t>
  </si>
  <si>
    <t>SÓCULO COM ENCHIMENTO EM TIJOLOS MACIÇOS, ALTURA  DE 10CM À 12CM, INCLUSIVE ACABAMENTO FINAL EM ARGAMASSA, ESP. 20MM, APLICAÇÃO MANUAL</t>
  </si>
  <si>
    <t xml:space="preserve"> 7.1.2 </t>
  </si>
  <si>
    <t xml:space="preserve"> ED-51144 </t>
  </si>
  <si>
    <t>PASSEIOS DE CONCRETO E = 8 CM, FCK = 15 MPA PADRÃO PREFEITURA (ENTORNO EDIFICAÇÃO)</t>
  </si>
  <si>
    <t xml:space="preserve"> 7.1.3 </t>
  </si>
  <si>
    <t>EXECUÇÃO DE PAVIMENTO INTERTRAVADO, ESPESSURA 8CM, FCK 35MPA, INCLUINDO FORNECIMENTO E TRANSPORTE DE TODOS OS MATERIAIS E COLCHÃO DE ASSENTAMENTO COM ESPESSURA 6CM</t>
  </si>
  <si>
    <t xml:space="preserve"> 7.1.4 </t>
  </si>
  <si>
    <t xml:space="preserve"> ED-51139 </t>
  </si>
  <si>
    <t>GUIA DE MEIO-FIO, EM CONCRETO COM FCK 20MPA, PRÉ-MOLDADA, MFC-01 PADRÃO DER-MG, DIMENSÕES (12X16,7X35)CM, EXCLUSIVE SARJETA, INCLUSIVE ESCAVAÇÃO, APILOAMENTO E TRANSPORTE COM RETIRADA DO MATERIAL ESCAVADO (EM CAÇAMBA)</t>
  </si>
  <si>
    <t xml:space="preserve"> 7.1.5 </t>
  </si>
  <si>
    <t xml:space="preserve"> ED-14763 </t>
  </si>
  <si>
    <t>SARJETA DE CONCRETO URBANO (SCU), TIPO 2, COM FCK 15 MPA, LARGURA DE 50CM COM INCLINAÇÃO DE 15%, ESP. 7CM, PADRÃO DER-MG, EXCLUSIVE MEIO-FIO, INCLUSIVE ESCAVAÇÃO, APILAOMENTO E TRANSPORTE COM RETIRADA DO MATERIAL ESCAVADO (EM CAÇAMBA)</t>
  </si>
  <si>
    <t xml:space="preserve"> 7.1.6 </t>
  </si>
  <si>
    <t xml:space="preserve"> ED-50771 </t>
  </si>
  <si>
    <t>RODAPÉ COM REVESTIMENTO EM CERÂMICA ESMALTADA COMERCIAL, ALTURA 10CM, PEI IV, ASSENTAMENTO COM ARGAMASSA INDUSTRIALIZADA, INCLUSIVE REJUNTAMENTO</t>
  </si>
  <si>
    <t xml:space="preserve"> 7.1.7 </t>
  </si>
  <si>
    <t xml:space="preserve"> ED-51002 </t>
  </si>
  <si>
    <t>SOLEIRA DE GRANITO CINZA ANDORINHA E = 2 CM</t>
  </si>
  <si>
    <t xml:space="preserve"> 7.1.8 </t>
  </si>
  <si>
    <t>PASSEIOS DE CONCRETO E = 8 CM, FCK = 15 MPA PADRÃO PREFEITURA - CALÇADA ACESSO</t>
  </si>
  <si>
    <t xml:space="preserve"> 7.1.9 </t>
  </si>
  <si>
    <t xml:space="preserve"> ED-15226 </t>
  </si>
  <si>
    <t>PISO PODOTÁTIL DE CONCRETO, ALERTA, APLICADO EM PISO (20X20CM) COM JUNTA SECA, COR VERMELHO/AMARELO, ASSENTAMENTO COM ARGAMASSA INDUSTRIALIZADA, INCLUSIVE FORNECIMENTO E INSTALAÇÃO</t>
  </si>
  <si>
    <t xml:space="preserve"> 7.1.10 </t>
  </si>
  <si>
    <t xml:space="preserve"> ED-50569 </t>
  </si>
  <si>
    <t>CONTRAPISO DESEMPENADO COM ARGAMASSA, TRAÇO 1:3 (CIMENTO E AREIA), ESP. 50MM</t>
  </si>
  <si>
    <t xml:space="preserve"> 7.1.11 </t>
  </si>
  <si>
    <t xml:space="preserve"> ED-50170 </t>
  </si>
  <si>
    <t>CAMADA DE REGULARIZAÇÃO COM ARGAMASSA, TRAÇO 1:3 (CIMENTO E AREIA), ESP. 30MM, APLICAÇÃO MANUAL, PREPARO MECÂNICO</t>
  </si>
  <si>
    <t xml:space="preserve"> 7.1.12 </t>
  </si>
  <si>
    <t xml:space="preserve"> 87262 </t>
  </si>
  <si>
    <t>SINAPI</t>
  </si>
  <si>
    <t>REVESTIMENTO CERÂMICO PARA PISO COM PLACAS TIPO PORCELANATO DE DIMENSÕES 60X60 CM APLICADA EM AMBIENTES DE ÁREA ENTRE 5 M² E 10 M². AF_06/2014</t>
  </si>
  <si>
    <t xml:space="preserve"> 7.2 </t>
  </si>
  <si>
    <t>PAREDE</t>
  </si>
  <si>
    <t xml:space="preserve"> 7.2.1 </t>
  </si>
  <si>
    <t xml:space="preserve"> ED-50727 </t>
  </si>
  <si>
    <t>CHAPISCO COM ARGAMASSA, TRAÇO 1:3 (CIMENTO E AREIA), ESP. 5MM, APLICADO EM ALVENARIA/ESTRUTURA DE CONCRETO COM COLHER, PREPARO MECÂNICO</t>
  </si>
  <si>
    <t xml:space="preserve"> 7.2.2 </t>
  </si>
  <si>
    <t xml:space="preserve"> ED-50761 </t>
  </si>
  <si>
    <t>REBOCO COM ARGAMASSA, TRAÇO 1:2:8 (CIMENTO, CAL E AREIA), ESP. 20MM, APLICAÇÃO MANUAL, PREPARO MECÂNICO</t>
  </si>
  <si>
    <t xml:space="preserve"> 7.2.3 </t>
  </si>
  <si>
    <t xml:space="preserve"> ED-50474 </t>
  </si>
  <si>
    <t>EMASSAMENTO EM PAREDE COM MASSA ACRÍLICA, DUAS (2) DEMÃOS, INCLUSIVE LIXAMENTO PARA PINTURA</t>
  </si>
  <si>
    <t xml:space="preserve"> 7.2.4 </t>
  </si>
  <si>
    <t xml:space="preserve"> ED-50451 </t>
  </si>
  <si>
    <t>PINTURA ACRÍLICA EM PAREDE, DUAS (2) DEMÃOS, EXCLUSIVE SELADOR ACRÍLICO E MASSA ACRÍLICA/CORRIDA (PVA)</t>
  </si>
  <si>
    <t xml:space="preserve"> 7.2.5 </t>
  </si>
  <si>
    <t xml:space="preserve"> ED-50519 </t>
  </si>
  <si>
    <t>PINTURA COM TEXTURA ACRÍLICA COM DESEMPENADEIRA DE AÇO, INCLUSIVE UMA (1) DEMÃO DE SELADOR ACRÍLICO</t>
  </si>
  <si>
    <t xml:space="preserve"> 7.2.6 </t>
  </si>
  <si>
    <t xml:space="preserve"> ED-50732 </t>
  </si>
  <si>
    <t>EMBOÇO COM ARGAMASSA, TRAÇO 1:6 (CIMENTO E AREIA), ESP. 20MM, APLICAÇÃO MANUAL, PREPARO MECÂNICO</t>
  </si>
  <si>
    <t xml:space="preserve"> 7.2.7 </t>
  </si>
  <si>
    <t xml:space="preserve"> ED-50716 </t>
  </si>
  <si>
    <t>REVESTIMENTO COM AZULEJO BRANCO (15X15CM), JUNTA A PRUMO, ASSENTAMENTO COM ARGAMASSA INDUSTRIALIZADA, INCLUSIVE REJUNTAMENTO</t>
  </si>
  <si>
    <t xml:space="preserve"> 7.2.8 </t>
  </si>
  <si>
    <t xml:space="preserve"> ED-50717 </t>
  </si>
  <si>
    <t>REVESTIMENTO COM AZULEJO BRANCO (20X20CM), JUNTA A PRUMO, ASSENTAMENTO COM ARGAMASSA INDUSTRIALIZADA, INCLUSIVE REJUNTAMENTO</t>
  </si>
  <si>
    <t xml:space="preserve"> 7.3 </t>
  </si>
  <si>
    <t>TETO</t>
  </si>
  <si>
    <t xml:space="preserve"> 7.3.1 </t>
  </si>
  <si>
    <t xml:space="preserve"> ED-50486 </t>
  </si>
  <si>
    <t>EMASSAMENTO EM FORRO DE GESSO COM MASSA CORRIDA (PVA), UMA (1) DEMÃO, INCLUSIVE LIXAMENTO PARA PINTURA</t>
  </si>
  <si>
    <t xml:space="preserve"> 7.3.2 </t>
  </si>
  <si>
    <t xml:space="preserve"> ED-50452 </t>
  </si>
  <si>
    <t>PINTURA ACRÍLICA EM TETO, DUAS (2) DEMÃOS, EXCLUSIVE SELADOR ACRÍLICO E MASSA ACRÍLICA/CORRIDA (PVA)</t>
  </si>
  <si>
    <t xml:space="preserve"> 7.3.3 </t>
  </si>
  <si>
    <t xml:space="preserve"> CP-053 </t>
  </si>
  <si>
    <t>FORRO EM CHAPA DE GESSO ACARTONADA RU, ESP. 12,5MM, COM FIXAÇÃO DO TIPO ESTRUTURADA EM PERFIL METÁLICO, EXCLUSIVE PERFIL TABICA, SANCA E MOLDURA, INCLUSIVE ACESSÓRIOS E FIXAÇÃO</t>
  </si>
  <si>
    <t xml:space="preserve"> 7.3.4 </t>
  </si>
  <si>
    <t xml:space="preserve"> ED-49686 </t>
  </si>
  <si>
    <t>FORRO EM CHAPA DE GESSO ACARTONADA, ESP. 12,5MM, COM FIXAÇÃO DO TIPO ESTRUTURADA EM PERFIL METÁLICO, EXCLUSIVE PERFIL TABICA, SANCA E MOLDURA, INCLUSIVE ACESSÓRIOS E FIXAÇÃO</t>
  </si>
  <si>
    <t xml:space="preserve"> 7.3.5 </t>
  </si>
  <si>
    <t xml:space="preserve"> ED-50480 </t>
  </si>
  <si>
    <t>EMASSAMENTO EM TETO COM MASSA CORRIDA (PVA), DUAS (2) DEMÃOS, INCLUSIVE LIXAMENTO PARA PINTURA</t>
  </si>
  <si>
    <t xml:space="preserve"> 8 </t>
  </si>
  <si>
    <t>ESQUADRIAS</t>
  </si>
  <si>
    <t xml:space="preserve"> 8.1 </t>
  </si>
  <si>
    <t>MADEIRA</t>
  </si>
  <si>
    <t xml:space="preserve"> 8.1.1 </t>
  </si>
  <si>
    <t xml:space="preserve"> ED-49601 </t>
  </si>
  <si>
    <t>P1-PORTA DE ABRIR, MADEIRA DE LEI PRANCHETA PARA PINTURA COMPLETA 70 X 210 CM,COM FERRAGENS EM FERRO LATONADO</t>
  </si>
  <si>
    <t xml:space="preserve"> 8.1.2 </t>
  </si>
  <si>
    <t xml:space="preserve"> ED-49602 </t>
  </si>
  <si>
    <t>P2-PORTA DE ABRIR, MADEIRA DE LEI PRANCHETA PARA PINTURA COMPLETA 80 X 210 CM,COM FERRAGENS EM FERRO LATONADO</t>
  </si>
  <si>
    <t xml:space="preserve"> 8.1.3 </t>
  </si>
  <si>
    <t xml:space="preserve"> 110478 </t>
  </si>
  <si>
    <t>SBC</t>
  </si>
  <si>
    <t>P3 - PORTA COMPLETA MADEIRA 1 FL.1,20x2,10m-COM VISOR</t>
  </si>
  <si>
    <t xml:space="preserve"> 8.1.4 </t>
  </si>
  <si>
    <t xml:space="preserve"> CP-48431 </t>
  </si>
  <si>
    <t>P4(A) - Porta em madeira almofadada (muiracatiara), 0.80 x 2.10 m, para sanitário de deficiente físico (inclusive ferragens, fechadura, suporte e chapa de alumínio e=1mm, exclusive batente) - Rev 01</t>
  </si>
  <si>
    <t xml:space="preserve"> 8.1.5 </t>
  </si>
  <si>
    <t xml:space="preserve"> 13034 </t>
  </si>
  <si>
    <t>P4(B) - PORTA EM MADEIRA COMPENSADA (CANELA), LISA, SEMI-ÔCA, (0.80 X 1,60 A 2.10 M), REVESTIDA C/FÓRMICA, INCLUSIVE FERRAGENS (LIVRE/OCUPADO), PARA USO EM DIVISÓRIAS GRANITO OU MÁRMORE</t>
  </si>
  <si>
    <t xml:space="preserve"> 8.1.6 </t>
  </si>
  <si>
    <t xml:space="preserve"> 8258 </t>
  </si>
  <si>
    <t>P5-PORTA EM MADEIRA DE LEI, DE CORRER, LISA, SEMI-ÔCA 0,80X2,10M, INCLUSIVE BATENTES E FERRAGENS</t>
  </si>
  <si>
    <t xml:space="preserve"> 8.1.7 </t>
  </si>
  <si>
    <t>P6-PORTA EM MADEIRA COMPENSADA (CANELA), LISA, SEMI-ÔCA, (0.80 X 1,60 A 2.10 M), REVESTIDA C/FÓRMICA, INCLUSIVE FERRAGENS (LIVRE/OCUPADO), PARA USO EM DIVISÓRIAS GRANITO OU MÁRMORE</t>
  </si>
  <si>
    <t xml:space="preserve"> 8.1.8 </t>
  </si>
  <si>
    <t xml:space="preserve"> ED-50493 </t>
  </si>
  <si>
    <t>PINTURA ESMALTE EM ESQUADRIA DE MADEIRA, DUAS (2) DEMÃOS, INCLUSIVE UMA (1) DEMÃO DE FUNDO NIVELADOR, EXCLUSIVE MASSA A ÓLEO</t>
  </si>
  <si>
    <t xml:space="preserve"> 8.2 </t>
  </si>
  <si>
    <t>ALUMÍNIO</t>
  </si>
  <si>
    <t xml:space="preserve"> 8.2.1 </t>
  </si>
  <si>
    <t xml:space="preserve"> ED-29481 </t>
  </si>
  <si>
    <t>JANELA EM ALUMÍNIO MÁXIM-AR COM ALTURA DE 60CM, LINHA 25/SUPREMA, ACABAMENTO ANODIZADO NATURAL, INCLUSIVE PERFIS, VIDRO LISO 4MM E INSTALAÇÃO, EXCLUSIVE FERRAGENS PARA MÓDULO DE JANELA DE ALUMÍNIO MÁXIM-AR</t>
  </si>
  <si>
    <t xml:space="preserve"> 8.2.2 </t>
  </si>
  <si>
    <t xml:space="preserve"> 91341 </t>
  </si>
  <si>
    <t>P7,P8 E P11-PORTA EM ALUMÍNIO DE ABRIR TIPO VENEZIANA COM GUARNIÇÃO, FIXAÇÃO COM PARAFUSOS - FORNECIMENTO E INSTALAÇÃO. AF_12/2019</t>
  </si>
  <si>
    <t xml:space="preserve"> 8.2.3 </t>
  </si>
  <si>
    <t xml:space="preserve"> CP-48446 </t>
  </si>
  <si>
    <t xml:space="preserve"> 8.2.4 </t>
  </si>
  <si>
    <t xml:space="preserve"> ED-50997 </t>
  </si>
  <si>
    <t>PEITORIL DE GRANITO CINZA ANDORINHA E = 2 CM</t>
  </si>
  <si>
    <t xml:space="preserve"> 8.2.5 </t>
  </si>
  <si>
    <t xml:space="preserve"> 11732 </t>
  </si>
  <si>
    <t>P7, J6 - TELA GALVANIZADA MOSQUITEIRO EM QUADRO DIM. 1,0X1,0M, FORMADO POR CANTONEIRA ALUMINIO1"X1/8"+ BARRA CHATA ALUMINIO 7/8"X1/8"</t>
  </si>
  <si>
    <t xml:space="preserve"> 8.2.6 </t>
  </si>
  <si>
    <t xml:space="preserve"> 11944 </t>
  </si>
  <si>
    <t>GUICHÊ- JANELA EM ALUMÍNIO, COR N/P/B, MOLDURA-VIDRO, TIPO GUILHOTINA, EXCLUSIVE VIDRO</t>
  </si>
  <si>
    <t xml:space="preserve"> 8.2.7 </t>
  </si>
  <si>
    <t xml:space="preserve"> ED-50982 </t>
  </si>
  <si>
    <t>PT2 - PORTÃO DE FERRO PADRÃO, EM CHAPA (TIPO LAMBRI), COLOCADO COM CADEADO</t>
  </si>
  <si>
    <t xml:space="preserve"> 8.2.8 </t>
  </si>
  <si>
    <t xml:space="preserve"> ED-50983 </t>
  </si>
  <si>
    <t>PT3-PORTÃO DE GRADE COLOCADO COM CADEADO</t>
  </si>
  <si>
    <t xml:space="preserve"> 8.2.9 </t>
  </si>
  <si>
    <t xml:space="preserve"> ED-50984 </t>
  </si>
  <si>
    <t>PT4 -PORTÃO DE TUBO DE FERRO COLOCADO COM CADEADO</t>
  </si>
  <si>
    <t xml:space="preserve"> 8.2.10 </t>
  </si>
  <si>
    <t xml:space="preserve"> 11445 </t>
  </si>
  <si>
    <t>PT5 - GRADIL TELADO PARA SUBSTAÇÃO, CONFECCIONADO EM TUBO GALVANIZADO DE 38,10MM, TELA GALVANIZADA DE 1/2", FIO 12, COM PINTURA PRETA FOSCA</t>
  </si>
  <si>
    <t xml:space="preserve"> 8.3 </t>
  </si>
  <si>
    <t>VIDRO</t>
  </si>
  <si>
    <t xml:space="preserve"> 8.3.1 </t>
  </si>
  <si>
    <t xml:space="preserve"> CP-031 </t>
  </si>
  <si>
    <t>P9-PORTA DE ABRIR COM MOLA HIDRÁULICA, DUAS FOLHAS DE 60 CM EM VIDRO TEMPERADO, 120X240 CM, ESPESSURA 10 MM, INCLUSIVE ACESSÓRIOS (AMBULÂNCIA)</t>
  </si>
  <si>
    <t xml:space="preserve"> 8.3.2 </t>
  </si>
  <si>
    <t xml:space="preserve"> CP-032 </t>
  </si>
  <si>
    <t>P10-PORTA DE ABRIR COM MOLA HIDRÁULICA, DUAS FOLHAS DE 75 CM EM VIDRO TEMPERADO, 150X280 CM, ESPESSURA 10 MM, INCLUSIVE ACESSÓRIOS</t>
  </si>
  <si>
    <t xml:space="preserve"> 8.3.3 </t>
  </si>
  <si>
    <t xml:space="preserve"> CP-033 </t>
  </si>
  <si>
    <t>COTAÇÃO</t>
  </si>
  <si>
    <t>VD01 -FORNECIMENTO E INSTALAÇÃO DE PELE DE VIDRO EM FACHA EM PERFIS EM ALUMÍNIO, VIDROS 10 MM CONFORME PROJETO</t>
  </si>
  <si>
    <t xml:space="preserve"> 8.3.4 </t>
  </si>
  <si>
    <t xml:space="preserve"> ED-51156 </t>
  </si>
  <si>
    <t>GUICHÊ -VIDRO COMUM TRANSPARENTE INCOLOR, ESP. 4MM, INCLUSIVE FIXAÇÃO E VEDAÇÃO COM GUARNIÇÃO/GAXETA DE BORRACHA NEOPRENE, FORNECIMENTO E INSTALAÇÃO, EXCLUSIVE CAIXILHO/PERFIL</t>
  </si>
  <si>
    <t xml:space="preserve"> 9 </t>
  </si>
  <si>
    <t>INSTALAÇÕES ELÉTRICAS</t>
  </si>
  <si>
    <t xml:space="preserve"> 9.1 </t>
  </si>
  <si>
    <t>PADRÃO DE ENTRADA TRIFÁSICO 125A AÉREO</t>
  </si>
  <si>
    <t xml:space="preserve"> 9.1.1 </t>
  </si>
  <si>
    <t xml:space="preserve"> ED-20588 </t>
  </si>
  <si>
    <t>ENTRADA DE ENERGIA AÉREA, TIPO C8, PADRÃO CEMIG, CARGA INSTALADA DE 66,1KVA ATÉ 75KVA, TRIFÁSICO, COM SAÍDA SUBTERRÂNEA, INCLUSIVE POSTE, CAIXA PARA MEDIDOR, DISJUNTOR, BARRAMENTO, ATERRAMENTO E ACESSÓRIOS</t>
  </si>
  <si>
    <t xml:space="preserve"> 9.1.2 </t>
  </si>
  <si>
    <t xml:space="preserve"> ED-49200 </t>
  </si>
  <si>
    <t>CAIXA DE INSPEÇÃO EM CONCRETO, TIPO "ZB" GARAGEM, PADRÃO CEMIG, DIMENSÃO (52X44)CM, ALTURA 70CM, COM TAMPA E ARO ARTICULADO EM FERRO FUNDIDO, INCLUSIVE ESCAVAÇÃO, APILOAMENTO, LASTRO DE BRITA, REATERRO E TRANSPORTE E RETIRADA DO MATERIAL ESCAVADO (EM CAÇAMBA)</t>
  </si>
  <si>
    <t xml:space="preserve"> 9.2 </t>
  </si>
  <si>
    <t>PONTOS ELÉTRICOS</t>
  </si>
  <si>
    <t xml:space="preserve"> 9.2.1 </t>
  </si>
  <si>
    <t xml:space="preserve"> ED-27073 </t>
  </si>
  <si>
    <t>LUMINÁRIA COMERCIAL COM DIFUSOR DE EMBUTIR, PARA DUAS (2) LÂMPADAS TUBULARES LED 2X18W-ØT8, FORNECIMENTO E INSTALAÇÃO, EXCLUSIVE BASE E LÂMPADA</t>
  </si>
  <si>
    <t xml:space="preserve"> 9.2.2 </t>
  </si>
  <si>
    <t xml:space="preserve"> ED-13338 </t>
  </si>
  <si>
    <t>LUMINÁRIA COMERCIAL CHANFRADA DE SOBREPOR COMPLETA, PARA DUAS (2) LÂMPADAS TUBULARES LED 2X18W-ØT8, TEMPERATURA DA COR 6500K, FORNECIMENTO E INSTALAÇÃO, INCLUSIVE BASE E LÂMPADAS</t>
  </si>
  <si>
    <t xml:space="preserve"> 9.2.3 </t>
  </si>
  <si>
    <t xml:space="preserve"> ED-13345 </t>
  </si>
  <si>
    <t>LUMINÁRIA ARANDELA TIPO MEIA-LUA COMPLETA, DIÂMETRO 25 CM, PARA UMA (1) LÂMPADA LED, POTÊNCIA 15W, BULBO A65, FORNECIMENTO E INSTALAÇÃO, INCLUSIVE BASE E LÂMPADA</t>
  </si>
  <si>
    <t xml:space="preserve"> 9.2.4 </t>
  </si>
  <si>
    <t xml:space="preserve"> ED-49496 </t>
  </si>
  <si>
    <t>PROJETOR EXTERNO PARA LÂMPADA A VAPOR DE MERCÚRIO , DE IODETO METÁLICO OU DE SÓDIO, COM ÂNGULO REGULÁVEL, COM ALOJAMENTO PARA REATOR, COMPLETO</t>
  </si>
  <si>
    <t xml:space="preserve"> 9.2.5 </t>
  </si>
  <si>
    <t xml:space="preserve"> ED-49523 </t>
  </si>
  <si>
    <t>RELÉ FOTOELÉTRICO, TENSÃO 120V COM CAPACIDADE DE CARGA 1200VA, INCLUSIVE BASE E INSTALAÇÃO</t>
  </si>
  <si>
    <t xml:space="preserve"> 9.2.6 </t>
  </si>
  <si>
    <t xml:space="preserve"> ED-50227 </t>
  </si>
  <si>
    <t>PONTO DE EMBUTIR PARA UM (1) INTERRUPTOR SIMPLES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</si>
  <si>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9.2.7 </t>
  </si>
  <si>
    <t xml:space="preserve"> CP-065 </t>
  </si>
  <si>
    <t>PONTO DE EMBUTIR PARA UM (1) INTERRUPTOR INTERMEDIÁRIO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</si>
  <si>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9.2.8 </t>
  </si>
  <si>
    <t xml:space="preserve"> CP-063 </t>
  </si>
  <si>
    <t>PONTO DE EMBUTIR PARA UM (1) INTERRUPTOR PARALELO (10A-250V), COM PLACA 4"X2" DE UM (1) POSTO,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</si>
  <si>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9.2.9 </t>
  </si>
  <si>
    <t xml:space="preserve"> CP-064 </t>
  </si>
  <si>
    <t>PONTO DE EMBUTIR PARA UM (1) INTERRUPTOR DUPLO (10A-250V), COM PLACA 4"X2" DE DOIS (2) POSTOS,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</si>
  <si>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9.2.10 </t>
  </si>
  <si>
    <t xml:space="preserve"> CP-066 </t>
  </si>
  <si>
    <t>PONTO DE EMBUTIR PARA UM (1) INTERRUPTOR SIMPLES E UM (1) INTERRUPTOR PARALELO (10A-250V), COM PLACA 4"X2" DE UM (2) POSTOS,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</si>
  <si>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9.2.11 </t>
  </si>
  <si>
    <t xml:space="preserve"> CP-068 </t>
  </si>
  <si>
    <t>PONTO DE EMBUTIR PARA UM (1) INTERRUPTOR SIMPLES E UM (1) INTERRUPTOR INTERMEDIÁRIO (10A-250V), COM PLACA 4"X2" DE UM (2) POSTOS,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</si>
  <si>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9.2.12 </t>
  </si>
  <si>
    <t xml:space="preserve"> CP-061 </t>
  </si>
  <si>
    <t>PONTO DE EMBUTIR PARA DOIS (2) INTERRUPTOR SIMPLES E DOIS (2) PARALELOS (10A-250V), COM PLACA 4"X4" DE QUATRO (4) POSTOS, COM ELETRODUTO FLEXÍVEL CORRUGADO, ANTI-CHAMA, DN 25MM (3/4"), EMBUTIDO NA ALVENARIA E CABO DE COBRE FLEXÍVEL, CLASSE 5, ISOLAMENTO TIPO LSHF/ATOX, NÃO HALOGENADO, SEÇÃO 1,5MM2 (70°C-450/750V), COM DISTÂNCIA DE ATÉ DEZ (10) METROS DO PONTO DE DERIVAÇÃO, INCLUSIVE CAIXA DE LIGAÇÃO, SUPORTE E FIXAÇÃO DO ELETRODUTO COM ENCHIMENTO DO RASGO NA ALVENARIA/CONCRETO COM ARGAMASSA</t>
  </si>
  <si>
    <t xml:space="preserve"> 9.2.13 </t>
  </si>
  <si>
    <t xml:space="preserve"> ED-50232 </t>
  </si>
  <si>
    <t>PONTO DE EMBUTIR PARA UMA (1) TOMADA PADRÃO, TRÊS (3) POLOS (2P+T/10A-250V), COM PLACA 4"X2" DE UM (1) POSTO,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</si>
  <si>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 xml:space="preserve"> 9.2.14 </t>
  </si>
  <si>
    <t xml:space="preserve"> CP-058 </t>
  </si>
  <si>
    <t>COMPOSIÇÃO PARAMÉTRICA DE PONTO ELÉTRICO DE TOMADA ESPECIAL (20A/250V) EM EDIFÍCIO RESIDENCIAL COM ELETRODUTO EMBUTIDO EM RASGOS NAS PAREDES, INCLUSO TOMADA, ELETRODUTO, CABO, RASGO, QUEBRA E CHUMBAMENTO. AF_11/2022</t>
  </si>
  <si>
    <t xml:space="preserve"> 9.2.15 </t>
  </si>
  <si>
    <t xml:space="preserve"> CP-057 </t>
  </si>
  <si>
    <t>PONTO DE EMBUTIR PARA UMA (1) TOMADA DUPLA , TRÊS (3) POLOS (2P+T/10A-250V), COM PLACA 4"X2" DE DOIS (2) POSTOS, COM ELETRODUTO FLEXÍVEL CORRUGADO, ANTI-CHAMA, DN 25MM (3/4"), EMBUTIDO NA ALVENARIA E CABO DE COBRE FLEXÍVEL, CLASSE 5, ISOLAMENTO TIPO LSHF/ATOX, NÃO HALOGENADO, SEÇÃO 2,5MM2 (70°C-450/750V), COM DISTÂNCIA DE ATÉ DEZ (10) METROS DO PONTO DE DERIVAÇÃO, INCLUSIVE CAIXA DE LIGAÇÃO, SUPORTE E FIXAÇÃO DO ELETRODUTO COM ENCHIMENTO DO RASGO NA ALVENARIA/CONCRETO COM ARGAMASSA</t>
  </si>
  <si>
    <t xml:space="preserve"> 9.2.16 </t>
  </si>
  <si>
    <t xml:space="preserve"> CP-059 </t>
  </si>
  <si>
    <t>COMPOSIÇÃO PARAMÉTRICA DE PONTO ELÉTRICO DE TOMADA ESPECIAL DUPLA (20A/250V) EM EDIFÍCIO RESIDENCIAL COM ELETRODUTO EMBUTIDO EM RASGOS NAS PAREDES, INCLUSO TOMADA, ELETRODUTO, CABO, RASGO, QUEBRA E CHUMBAMENTO. AF_11/2022</t>
  </si>
  <si>
    <t xml:space="preserve"> 9.2.17 </t>
  </si>
  <si>
    <t xml:space="preserve"> CP-067 </t>
  </si>
  <si>
    <t>COMPOSIÇÃO PARAMÉTRICA DE PONTO ELÉTRICO DE TOMADA DUPLA  - 1 ESPECIAL (20A/250V) + 1 PADRÃO (10A/250v) EM EDIFÍCIO RESIDENCIAL COM ELETRODUTO EMBUTIDO EM RASGOS NAS PAREDES, INCLUSO TOMADA, ELETRODUTO, CABO, RASGO, QUEBRA E CHUMBAMENTO. AF_11/2022</t>
  </si>
  <si>
    <t xml:space="preserve"> 9.2.18 </t>
  </si>
  <si>
    <t xml:space="preserve"> 104481 </t>
  </si>
  <si>
    <t>COMPOSIÇÃO PARAMÉTRICA DE PONTO ELÉTRICO DE TOMADA PARA CHUVEIRO (20A/250V) EM EDIFÍCIO RESIDENCIAL COM ELETRODUTO EMBUTIDO EM RASGOS NAS PAREDES, INCLUSO TOMADA, ELETRODUTO, CABO, RASGO, QUEBRA E CHUMBAMENTO. AF_11/2022</t>
  </si>
  <si>
    <t xml:space="preserve"> 9.2.19 </t>
  </si>
  <si>
    <t xml:space="preserve"> 3296 </t>
  </si>
  <si>
    <t>PONTO DE TOMADA 2P+T, ABNT, 10 A, DE USO GERAL, EM PISOS, COM ELETRODUTO DE PVC RÍGIDO EMBUTIDO, INCLUSIVE ATERRAMENTO</t>
  </si>
  <si>
    <t>PT</t>
  </si>
  <si>
    <t xml:space="preserve"> 9.2.20 </t>
  </si>
  <si>
    <t xml:space="preserve"> 748 </t>
  </si>
  <si>
    <t>FORNECIMENTO E INSTALAÇÃO DE ELETROCALHA METÁLICA 150 X  50 X 3000 MM (REF. VL 3.01 GE VALEMAM OU SIMILAR)</t>
  </si>
  <si>
    <t xml:space="preserve"> 9.2.21 </t>
  </si>
  <si>
    <t xml:space="preserve"> 12576 </t>
  </si>
  <si>
    <t>TAMPA DE ENCAIXE 150 X 3000 MM, ZINCADA, PARA ELETROCALHA METÁLICA</t>
  </si>
  <si>
    <t xml:space="preserve"> 9.2.22 </t>
  </si>
  <si>
    <t xml:space="preserve"> 8221 </t>
  </si>
  <si>
    <t>CRUZETA 150 X 50 MM PARA ELETROCALHA PERFURADA METÁLICA</t>
  </si>
  <si>
    <t xml:space="preserve"> 9.2.23 </t>
  </si>
  <si>
    <t xml:space="preserve"> 12585 </t>
  </si>
  <si>
    <t>TAMPA DE ENCAIXE PARA CRUZETA 150MM, ZINCADA, PARA ELETROCALHA METÁLICA</t>
  </si>
  <si>
    <t xml:space="preserve"> 9.2.24 </t>
  </si>
  <si>
    <t xml:space="preserve"> 13179 </t>
  </si>
  <si>
    <t>CURVA HORIZONTAL 90º PARA ELETROCALHA 150 X 50MM</t>
  </si>
  <si>
    <t xml:space="preserve"> 9.2.25 </t>
  </si>
  <si>
    <t xml:space="preserve"> 12484 </t>
  </si>
  <si>
    <t>TAMPA DE ENCAIXE PARA CURVA HORIZONTAL 150 X 150 MM, LISA, GALVANIZADA À FOGO, COM ÂNGULO 90°</t>
  </si>
  <si>
    <t xml:space="preserve"> 9.2.26 </t>
  </si>
  <si>
    <t xml:space="preserve"> ED-49318 </t>
  </si>
  <si>
    <t>ELETRODUTO DE AÇO GALVANIZADO LEVE, INCLUSIVE CONEXÕES, SUPORTES E FIXAÇÃO DN 25 (1")</t>
  </si>
  <si>
    <t xml:space="preserve"> 9.2.27 </t>
  </si>
  <si>
    <t xml:space="preserve"> ED-49321 </t>
  </si>
  <si>
    <t>ELETRODUTO DE AÇO GALVANIZADO MÉDIO, INCLUSIVE CONEXÕES, SUPORTES E FIXAÇÃO DN 50 (2")</t>
  </si>
  <si>
    <t xml:space="preserve"> 9.2.28 </t>
  </si>
  <si>
    <t xml:space="preserve"> ED-49295 </t>
  </si>
  <si>
    <t>DUTO CORRUGADO EM PEAD (POLIETILENO DE ALTA DENSIDADE), PARA PROTEÇÃO DE CABOS SUBTERRÂNEOS DN 40 MM (1.1/2")</t>
  </si>
  <si>
    <t xml:space="preserve"> 9.2.29 </t>
  </si>
  <si>
    <t xml:space="preserve"> ED-48951 </t>
  </si>
  <si>
    <t>CABO DE COBRE FLEXÍVEL, CLASSE 5, ISOLAMENTO TIPO LSHF/ATOX, NÃO HALOGENADO, ANTICHAMA, TERMOPLÁSTICO, UNIPOLAR, SEÇÃO 2,5 MM2, 70°C, 450/750V</t>
  </si>
  <si>
    <t xml:space="preserve"> 9.2.30 </t>
  </si>
  <si>
    <t xml:space="preserve"> ED-48956 </t>
  </si>
  <si>
    <t>CABO DE COBRE FLEXÍVEL, CLASSE 5, ISOLAMENTO TIPO LSHF/ATOX, NÃO HALOGENADO, ANTICHAMA, TERMOPLÁSTICO, UNIPOLAR, SEÇÃO 4 MM2, 70°C, 450/750V</t>
  </si>
  <si>
    <t xml:space="preserve"> 9.2.31 </t>
  </si>
  <si>
    <t xml:space="preserve"> ED-48961 </t>
  </si>
  <si>
    <t>CABO DE COBRE FLEXÍVEL, CLASSE 5, ISOLAMENTO TIPO LSHF/ATOX, NÃO HALOGENADO, ANTICHAMA, TERMOPLÁSTICO, UNIPOLAR, SEÇÃO 6 MM2, 70°C, 450/750V</t>
  </si>
  <si>
    <t xml:space="preserve"> 9.2.32 </t>
  </si>
  <si>
    <t xml:space="preserve"> ED-48981 </t>
  </si>
  <si>
    <t>CABO DE COBRE FLEXÍVEL, CLASSE 5, ISOLAMENTO TIPO LSHF/ATOX, NÃO HALOGENADO, ANTICHAMA, TERMOPLÁSTICO, UNIPOLAR, SEÇÃO 35 MM2, 70°C, 450/750V</t>
  </si>
  <si>
    <t xml:space="preserve"> 9.2.33 </t>
  </si>
  <si>
    <t xml:space="preserve"> ED-49013 </t>
  </si>
  <si>
    <t>CABO DE COBRE FLEXÍVEL, CLASSE 5, ISOLAMENTO TIPO EPR/HEPR, NÃO HALOGENADO, ANTICHAMA, TERMOFIXO, UNIPOLAR, SEÇÃO 70 MM2, 90°C, 0,6/1KV</t>
  </si>
  <si>
    <t xml:space="preserve"> 9.2.34 </t>
  </si>
  <si>
    <t xml:space="preserve"> ED-49071 </t>
  </si>
  <si>
    <t>CONDULETE DE ALUMÍNIO, TIPO "C", DIÂMETRO DE SAÍDA 1" (25MM), EXCLUSIVE MÓDULO E PLACA, INCLUSIVE FIXAÇÃO</t>
  </si>
  <si>
    <t xml:space="preserve"> 9.2.35 </t>
  </si>
  <si>
    <t xml:space="preserve"> ED-49122 </t>
  </si>
  <si>
    <t>CONDULETE DE ALUMÍNIO, TIPO "LL", DIÂMETRO DE SAÍDA 1" (25MM), EXCLUSIVE MÓDULO E PLACA, INCLUSIVE FIXAÇÃO</t>
  </si>
  <si>
    <t xml:space="preserve"> 9.2.36 </t>
  </si>
  <si>
    <t xml:space="preserve"> ED-49089 </t>
  </si>
  <si>
    <t>CONDULETE DE ALUMÍNIO, TIPO "T", DIÂMETRO DE SAÍDA 1" (25MM), EXCLUSIVE MÓDULO E PLACA, INCLUSIVE FIXAÇÃO</t>
  </si>
  <si>
    <t xml:space="preserve"> 9.2.37 </t>
  </si>
  <si>
    <t xml:space="preserve"> ED-17982 </t>
  </si>
  <si>
    <t>CONJUNTO PARA CONDULETE DE 1" (25MM) COM UMA (1) TOMADA PADRÃO, TRÊS (3) POLOS, CORRENTE 10A, TENSÃO 250V, (2P+T/10A-250V) E PLACA DE UM (1) POSTO, INCLUSIVE FORNECIMENTO, INSTALAÇÃO, SUPORTE, MÓDULO E PLACA, EXCLUSIVE CONDULETE</t>
  </si>
  <si>
    <t xml:space="preserve"> 9.3 </t>
  </si>
  <si>
    <t>QPGD</t>
  </si>
  <si>
    <t xml:space="preserve"> 9.3.1 </t>
  </si>
  <si>
    <t xml:space="preserve"> CP-48434 </t>
  </si>
  <si>
    <t>QUADRO DE DISTRIBUIÇÃO DE ENERGIA EM CHAPA DE AÇO GALVANIZADO, DE EMBUTIR, COM BARRAMENTO TRIFÁSICO, PARA 74 DISJUNTORES DIN 150A - FORNECIMENTO E INSTALAÇÃO</t>
  </si>
  <si>
    <t xml:space="preserve"> 9.3.2 </t>
  </si>
  <si>
    <t xml:space="preserve"> CP-48435 </t>
  </si>
  <si>
    <t>DISJUNTOR TRIPOLAR TERMOMAGNÉTICO 25KA, DE 150A</t>
  </si>
  <si>
    <t xml:space="preserve"> 9.4 </t>
  </si>
  <si>
    <t>QUADROS</t>
  </si>
  <si>
    <t xml:space="preserve"> 9.4.1 </t>
  </si>
  <si>
    <t xml:space="preserve"> 9.4.2 </t>
  </si>
  <si>
    <t xml:space="preserve"> ED-51065 </t>
  </si>
  <si>
    <t>FUSÍVEL DIAZED RETARDADO 63A</t>
  </si>
  <si>
    <t xml:space="preserve"> 9.4.3 </t>
  </si>
  <si>
    <t xml:space="preserve"> CP-48437 </t>
  </si>
  <si>
    <t>PROTETOR DE  DE SURTO 175 V 40 KA</t>
  </si>
  <si>
    <t xml:space="preserve"> 9.4.4 </t>
  </si>
  <si>
    <t>DISJUNTOR MONOPOLAR TERMOMAGNÉTICO 5KA, DE 16A</t>
  </si>
  <si>
    <t xml:space="preserve"> 9.4.5 </t>
  </si>
  <si>
    <t>DISJUNTOR BIPOLAR TERMOMAGNÉTICO 10KA, DE 25A</t>
  </si>
  <si>
    <t xml:space="preserve"> 9.4.6 </t>
  </si>
  <si>
    <t xml:space="preserve"> ED-15114 </t>
  </si>
  <si>
    <t>DISJUNTOR DE PROTEÇÃO DIFERENCIAL RESIDUAL (DR), BIPOLAR, TIPO DIN, CORRENTE NOMINAL DE 25A, ALTA SENSIBILIDADE, CORRENTE DIFERENCIAL RESIDUAL NOMINAL COM ATUAÇÃO DE 30MA</t>
  </si>
  <si>
    <t xml:space="preserve"> 9.4.7 </t>
  </si>
  <si>
    <t xml:space="preserve"> CP-48442 </t>
  </si>
  <si>
    <t>DISJUNTOR DE PROTEÇÃO DIFERENCIAL RESIDUAL (DR), BIPOLAR, TIPO DIN, CORRENTE NOMINAL DE 32A, ALTA SENSIBILIDADE, CORRENTE DIFERENCIAL RESIDUAL NOMINAL</t>
  </si>
  <si>
    <t xml:space="preserve"> 9.4.8 </t>
  </si>
  <si>
    <t>DISJUNTOR BIPOLAR TERMOMAGNÉTICO 5KA, DE 32A</t>
  </si>
  <si>
    <t xml:space="preserve"> 9.5 </t>
  </si>
  <si>
    <t>EQUIPAMENTO DE LÓGICA E DADOS</t>
  </si>
  <si>
    <t xml:space="preserve"> 9.5.1 </t>
  </si>
  <si>
    <t xml:space="preserve"> ED-49184 </t>
  </si>
  <si>
    <t>CAIXA DE TELEFONIA, NÚMERO 4, DIMENSÃO (60X60)CM, EM CHAPA DE AÇO GALVANIZADO, TIPO EMBUTIR COM FECHO, INCLUSIVE ACESSÓRIOS E INSTALAÇÃO</t>
  </si>
  <si>
    <t xml:space="preserve"> 9.5.2 </t>
  </si>
  <si>
    <t xml:space="preserve"> ED-49170 </t>
  </si>
  <si>
    <t>CAIXA DE PASSAGEM EM ALVENARIA E TAMPA DE CONCRETO, FUNDO DE BRITA, TIPO 1, 50 X 50 X 60 CM, INCLUSIVE ESCAVAÇÃO, REATERRO E BOTA-FORA</t>
  </si>
  <si>
    <t xml:space="preserve"> 9.5.3 </t>
  </si>
  <si>
    <t xml:space="preserve"> ED-27189 </t>
  </si>
  <si>
    <t>CAIXA PRÉ-MOLDADA PARA ENTRADA TELEFÔNICA SUBTERRÂNEA, TIPO R1, MEDIDAS INTERNAS (60X35X50)CM, INCLUSIVE ESCAVAÇÃO, APILOAMENTO, LASTRO DE BRITA, REATERRO E TRANSPORTE E RETIRADA DO MATERIAL ESCAVADO (EM CAÇAMBA)</t>
  </si>
  <si>
    <t xml:space="preserve"> 9.5.4 </t>
  </si>
  <si>
    <t>CAIXA DE PASSAGEM Nº 3 PADRÃO TELEBRÁS DIM. (40 X 40 X 12) CM EM CHAPA DE AÇO GALVANIZADO</t>
  </si>
  <si>
    <t xml:space="preserve"> 9.5.5 </t>
  </si>
  <si>
    <t xml:space="preserve"> 9.5.6 </t>
  </si>
  <si>
    <t xml:space="preserve"> 9.5.7 </t>
  </si>
  <si>
    <t xml:space="preserve"> 9.5.8 </t>
  </si>
  <si>
    <t xml:space="preserve"> 9.5.9 </t>
  </si>
  <si>
    <t xml:space="preserve"> ED-50230 </t>
  </si>
  <si>
    <t>PONTO DE EMBUTIR SECO, PARA UMA (1) PLACA CEGA 4"X4", COM ELETRODUTO FLEXÍVEL CORRUGADO, ANTI-CHAMA, DN 25MM (3/4"), EMBUTIDO NA ALVENARIA E SONDA EM ARAME GALVANIZADO, DIÂMETRO DE 1,24MM (BWG 18), COM DISTÂNCIA DE ATÉ DEZ (10) METROS DO PONTO DE DERIVAÇÃO, INCLUSIVE CAIXA DE LIGAÇÃO, SUPORTE E FIXAÇÃO DO ELETRODUTO COM ENCHIMENTO DO RASGO NA ALVENARIA/CONCRETO COM ARGAMASSA</t>
  </si>
  <si>
    <t xml:space="preserve"> 9.5.10 </t>
  </si>
  <si>
    <t>CABO UTP 4 PARES CATEGORIA 6 COM REVESTIMENTO EXTERNO NÃO PROPAGANTE A CHAMA</t>
  </si>
  <si>
    <t xml:space="preserve"> 9.5.11 </t>
  </si>
  <si>
    <t xml:space="preserve"> ED-48368 </t>
  </si>
  <si>
    <t>CERTIFICAÇÃO DE GARANTIA DE TRANSMISSÃO DE CABOS LÓGICOS CAT. 5/6</t>
  </si>
  <si>
    <t xml:space="preserve"> 9.5.12 </t>
  </si>
  <si>
    <t xml:space="preserve"> 068213 </t>
  </si>
  <si>
    <t>RACK PISO 36U 1000MM 19 PRETO PORTA FRONTAL C/ VISOR ACRIL.</t>
  </si>
  <si>
    <t xml:space="preserve"> 9.5.13 </t>
  </si>
  <si>
    <t xml:space="preserve"> 059252 </t>
  </si>
  <si>
    <t>SWITCH WIRED TP - LINK GIGABIT 24 PORTAS TL - SG1024D.</t>
  </si>
  <si>
    <t xml:space="preserve"> 9.5.14 </t>
  </si>
  <si>
    <t xml:space="preserve"> ED-48373 </t>
  </si>
  <si>
    <t>PATCH PANEL 24 POSIÇÕES, CATEGORIA COM GUIA TRASEIRO</t>
  </si>
  <si>
    <t>CJ</t>
  </si>
  <si>
    <t xml:space="preserve"> 9.5.15 </t>
  </si>
  <si>
    <t xml:space="preserve"> 059442 </t>
  </si>
  <si>
    <t>PATCH CORDS RJ45 CAT 5 4 PARES 1,5M</t>
  </si>
  <si>
    <t xml:space="preserve"> 9.5.16 </t>
  </si>
  <si>
    <t xml:space="preserve"> 059443 </t>
  </si>
  <si>
    <t>PATCH CORD CAT. 5E 5,0 M</t>
  </si>
  <si>
    <t xml:space="preserve"> 9.5.17 </t>
  </si>
  <si>
    <t xml:space="preserve"> 059444 </t>
  </si>
  <si>
    <t>ORGANIZADOR DE 1 U</t>
  </si>
  <si>
    <t xml:space="preserve"> 9.5.18 </t>
  </si>
  <si>
    <t xml:space="preserve"> 059426 </t>
  </si>
  <si>
    <t>BANDEJA DESLIZANTE PARA RACK 19""</t>
  </si>
  <si>
    <t xml:space="preserve"> 9.5.19 </t>
  </si>
  <si>
    <t xml:space="preserve"> 000473 </t>
  </si>
  <si>
    <t>RACK - PORCA GAIOLA + PARAFUSO M5</t>
  </si>
  <si>
    <t xml:space="preserve"> 9.5.20 </t>
  </si>
  <si>
    <t xml:space="preserve"> 059460 </t>
  </si>
  <si>
    <t>REGUA DE TOMADAS COM 8 TOMADAS</t>
  </si>
  <si>
    <t xml:space="preserve"> 9.5.21 </t>
  </si>
  <si>
    <t xml:space="preserve"> 8362 </t>
  </si>
  <si>
    <t>FORNECIMENTO E MONTAGEM DE GUIA DE CABOS HORIZONTAIS FECHADO DE CORPO DE AÇO SAE 1020, PROF=40MM</t>
  </si>
  <si>
    <t xml:space="preserve"> 10 </t>
  </si>
  <si>
    <t>SPDA</t>
  </si>
  <si>
    <t xml:space="preserve"> 10.1 </t>
  </si>
  <si>
    <t>TERMINAL A COMPRESSAO EM COBRE ESTANHADO 1 FURO PARA CABO 50 MM2</t>
  </si>
  <si>
    <t xml:space="preserve"> 10.2 </t>
  </si>
  <si>
    <t xml:space="preserve"> CK-9017 </t>
  </si>
  <si>
    <t>TERMINAL ESTANHADO DE 1 COMPRESSÃO 1 FURO PARA CABO DE COBRE NU #50mm². REF.: TERMOTECNICA OU EQUIVALENTE - FORNECIMENTO E INSTALAÇÃO</t>
  </si>
  <si>
    <t xml:space="preserve"> 10.3 </t>
  </si>
  <si>
    <t xml:space="preserve"> 078038 </t>
  </si>
  <si>
    <t>FIXADOR OMEGA EM LATAO 35MM PARA ATERRAMENTO</t>
  </si>
  <si>
    <t xml:space="preserve"> 10.4 </t>
  </si>
  <si>
    <t xml:space="preserve"> 063475 </t>
  </si>
  <si>
    <t>CONECTOR METALICO TIPO PARAFUSO FENDIDO (SPLIT BOLT)50mm</t>
  </si>
  <si>
    <t xml:space="preserve"> 10.5 </t>
  </si>
  <si>
    <t xml:space="preserve"> CK9013 </t>
  </si>
  <si>
    <t>PARAFUSO DE FENDA AUTOATARRACHANTE EM AÇO INOX Ø4,2 x 32mm. REF.: TERMOTECNICA  OU EQUIVALENTE - FORNECIMENTO E INSTALAÇÃO</t>
  </si>
  <si>
    <t xml:space="preserve"> 10.6 </t>
  </si>
  <si>
    <t xml:space="preserve"> 10093 </t>
  </si>
  <si>
    <t>BUCHA DE NYLON Nº06, REF:TEL-5306 - SPDA (FORNECIMENTO)</t>
  </si>
  <si>
    <t xml:space="preserve"> 10.7 </t>
  </si>
  <si>
    <t xml:space="preserve"> 10090 </t>
  </si>
  <si>
    <t>PRESILHA DE LATÃO, L=20MM, PARA FIXAÇÃO DE CABOS DE COBRE, FURO D=7MM, PARA CABOS 35MM² A 50MM², REF:TEL-745 OU SIMILAR (SPDA)</t>
  </si>
  <si>
    <t xml:space="preserve"> 10.8 </t>
  </si>
  <si>
    <t xml:space="preserve"> ED-51067 </t>
  </si>
  <si>
    <t>HASTE PARA ATERRAMENTO, ALTA CAMADA, 3/4" X 3M</t>
  </si>
  <si>
    <t xml:space="preserve"> 10.9 </t>
  </si>
  <si>
    <t xml:space="preserve"> ED-13935 </t>
  </si>
  <si>
    <t>CABO DE COBRE NU #50 MM2 - 7 FIOSX3,00MM, PARA ELEMENTOS DE CAPTAÇÃO/ANEL DE CINTAMENTO (SPDA), INCLUSIVE PRESILHA DE FIXAÇÃO</t>
  </si>
  <si>
    <t xml:space="preserve"> 10.10 </t>
  </si>
  <si>
    <t xml:space="preserve"> ED-51033 </t>
  </si>
  <si>
    <t>CORDOALHA EM AÇO GALVANIZADO 3/8" SM COM 7 FIOS</t>
  </si>
  <si>
    <t xml:space="preserve"> 10.11 </t>
  </si>
  <si>
    <t xml:space="preserve"> ED-50579 </t>
  </si>
  <si>
    <t>APLICAÇÃO DE SELANTE, MASTIQUE ELÁSTICO, EM JUNTA DE DILAÇÃO, DIMENSÃO 20X10 MM, FATOR DE FORMA 1:2, EXCLUSIVE DELIMITADOR DE PROFUNDIDADE</t>
  </si>
  <si>
    <t xml:space="preserve"> 10.12 </t>
  </si>
  <si>
    <t xml:space="preserve"> ED-51019 </t>
  </si>
  <si>
    <t>BARRA CHATA DE ALUMÍNIO 7/8" X 1/8" X 3M</t>
  </si>
  <si>
    <t xml:space="preserve"> 10.13 </t>
  </si>
  <si>
    <t xml:space="preserve"> 10.14 </t>
  </si>
  <si>
    <t>CONDULETE DE ALUMÍNIO, TIPO "C" OU "LB" OU "LL" OU "LR", DIÂMETRO DE SAÍDA 1" (25MM), EXCLUSIVE INSTALAÇÃO, MÓDULO E PLACA (FORNECIMENTO)</t>
  </si>
  <si>
    <t xml:space="preserve"> 10.15 </t>
  </si>
  <si>
    <t xml:space="preserve"> 9048 </t>
  </si>
  <si>
    <t>CONECTOR DE MEDIÇÃO EM BRONZE C/4 PARAFUSOS P/CABOS DE COBRE 16-70MM² REF.TEL-560 (PÁRA-RAIO)</t>
  </si>
  <si>
    <t xml:space="preserve"> 10.16 </t>
  </si>
  <si>
    <t xml:space="preserve"> 078368 </t>
  </si>
  <si>
    <t>CONECTOR CABO/HASTE TEL 570 TERMOTECNICA</t>
  </si>
  <si>
    <t xml:space="preserve"> 10.17 </t>
  </si>
  <si>
    <t xml:space="preserve"> ED-51055 </t>
  </si>
  <si>
    <t>CAIXA DE INSPEÇÃO EM PVC, DIÂMETRO DE 30CM, ALTURA DE 30CM, COM TAMPA EM FERRO FUNDIDO, EXCLUSIVE HASTE DE ATERRAMENTO, INCLUSIVE INSTALAÇÃO</t>
  </si>
  <si>
    <t xml:space="preserve"> 10.18 </t>
  </si>
  <si>
    <t xml:space="preserve"> CJ9086 </t>
  </si>
  <si>
    <t>CONDULETE   METÁLICO   REDONDO   DO   TIPO    MÚLTIPLO   COM TAMPA DE UM FURO Ø3/4". REF.: DAISA OU EQUIVALENTE</t>
  </si>
  <si>
    <t xml:space="preserve"> 10.19 </t>
  </si>
  <si>
    <t xml:space="preserve"> 12140 </t>
  </si>
  <si>
    <t>ABRAÇADEIRA METÁLICA TIPO "D" DE 1"</t>
  </si>
  <si>
    <t xml:space="preserve"> 10.20 </t>
  </si>
  <si>
    <t xml:space="preserve"> 8316 </t>
  </si>
  <si>
    <t>TERMINAL AÉREO 3/8" X 250MM EM AÇO GALV, COM FIXAÇÃO HORIZONTAL, REF: TEL 044 OU SIMILAR - FORNECIMENTO</t>
  </si>
  <si>
    <t xml:space="preserve"> 10.21 </t>
  </si>
  <si>
    <t xml:space="preserve"> CJ9211 </t>
  </si>
  <si>
    <t>CONECTOR DE PRESSÃO EM AÇO GALVANIZADO A FOGO, COM RABICHO DE ROSCA MECÂNICA Ø3/8" E CABO #50mm²</t>
  </si>
  <si>
    <t xml:space="preserve"> 10.22 </t>
  </si>
  <si>
    <t xml:space="preserve"> 98750 </t>
  </si>
  <si>
    <t>SOLDA DE TOPO EM CHAPA/PERFIL/TUBO DE AÇO CHANFRADO, ESPESSURA=3/8''. AF_06/2018</t>
  </si>
  <si>
    <t xml:space="preserve"> 11 </t>
  </si>
  <si>
    <t>INSTALAÇÕES HIDROSSANITÁRIAS</t>
  </si>
  <si>
    <t xml:space="preserve"> 11.1 </t>
  </si>
  <si>
    <t>PONTOS DE HIDRÁULICA</t>
  </si>
  <si>
    <t xml:space="preserve"> 11.1.1 </t>
  </si>
  <si>
    <t xml:space="preserve"> ED-15207 </t>
  </si>
  <si>
    <t>KIT CAVALETE PARA MEDIÇÃO DE ÁGUA, INSTALADO SOBRE PISO, EM AÇO GALVANIZADO DN 25MM (3/4") - PADRÃO CONCESSIONÁRIA LOCAL, INCLUSIVE BASE EM CONCRETO DE 25 MPA PARA CAVALETE, EXCLUSIVE HIDRÔMETRO</t>
  </si>
  <si>
    <t xml:space="preserve"> 11.1.2 </t>
  </si>
  <si>
    <t xml:space="preserve"> 95675 </t>
  </si>
  <si>
    <t>HIDRÔMETRO DN 25 (¾ ), 5,0 M³/H FORNECIMENTO E INSTALAÇÃO. AF_11/2016</t>
  </si>
  <si>
    <t xml:space="preserve"> 11.1.3 </t>
  </si>
  <si>
    <t xml:space="preserve"> ED-50221 </t>
  </si>
  <si>
    <t>PONTO DE EMBUTIR PARA ÁGUA FRIA EM TUBO DE PVC RÍGIDO SOLDÁVEL, DN 20MM (1/2"), EMBUTIDO NA ALVENARIA COM DISTÂNCIA DE ATÉ CINCO (5) METROS DA TOMADA DE ÁGUA, INCLUSIVE CONEXÕES E FIXAÇÃO DO TUBO COM ENCHIMENTO DO RASGO NA ALVENARIA/CONCRETO COM ARGAMASSA</t>
  </si>
  <si>
    <t xml:space="preserve"> 11.1.4 </t>
  </si>
  <si>
    <t xml:space="preserve"> CP-013 </t>
  </si>
  <si>
    <t>PONTO DE EMBUTIR PARA ÁGUA FRIA EM TUBO DE PVC RÍGIDO SOLDÁVEL, DN 25MM (3/4"), EMBUTIDO NA ALVENARIA COM DISTÂNCIA DE ATÉ CINCO (5) METROS DA TOMADA DE ÁGUA, INCLUSIVE CONEXÕES E FIXAÇÃO DO TUBO COM ENCHIMENTO DO RASGO NA ALVENARIA/CONCRETO COM ARGAMASSA</t>
  </si>
  <si>
    <t xml:space="preserve"> 11.1.5 </t>
  </si>
  <si>
    <t xml:space="preserve"> CP-015 </t>
  </si>
  <si>
    <t>PONTO DE EMBUTIR PARA ÁGUA FRIA EM TUBO DE PVC RÍGIDO SOLDÁVEL, DN 50MM (1 1/2"), EMBUTIDO NA ALVENARIA COM DISTÂNCIA DE ATÉ CINCO (5) METROS DA TOMADA DE ÁGUA, INCLUSIVE CONEXÕES E FIXAÇÃO DO TUBO COM ENCHIMENTO DO RASGO NA ALVENARIA/CONCRETO COM ARGAMASSA</t>
  </si>
  <si>
    <t xml:space="preserve"> 11.1.6 </t>
  </si>
  <si>
    <t xml:space="preserve"> ED-50225 </t>
  </si>
  <si>
    <t>PONTO DE EMBUTIR PARA ESGOTO EM TUBO PVC RÍGIDO, PBV - SÉRIE NORMAL, DN 100MM (4"), EMBUTIDO EM PISO COM DISTÂNCIA DE ATÉ CINCO (5) METROS DA RAMAL DE ESGOTO, INCLUSIVE CONEXÕES E FIXAÇÃO DO TUBO COM ENCHIMENTO DO RASGO NO CONCRETO COM ARGAMASSA</t>
  </si>
  <si>
    <t xml:space="preserve"> 11.1.7 </t>
  </si>
  <si>
    <t xml:space="preserve"> ED-50223 </t>
  </si>
  <si>
    <t>PONTO DE EMBUTIR PARA ESGOTO EM TUBO PVC RÍGIDO, PB - SÉRIE NORMAL, DN 40MM (1.1/2"), EMBUTIDO NA ALVENARIA/PISO, COM ALTURA (SAÍDA) DE 50CM DO PISO, COM DISTÂNCIA DE ATÉ CINCO (5) METROS DA RAMAL DE ESGOTO, EXCLUSIVE ESCAVAÇÃO, INCLUSIVE CONEXÕES E FIXAÇÃO DO TUBO COM ENCHIMENTO DO RASGO NA ALVENARIA/CONCRETO COM ARGAMASSA</t>
  </si>
  <si>
    <t xml:space="preserve"> 11.1.8 </t>
  </si>
  <si>
    <t xml:space="preserve"> ED-50224 </t>
  </si>
  <si>
    <t>PONTO DE EMBUTIR PARA ESGOTO EM TUBO PVC RÍGIDO, PBV - SÉRIE NORMAL, DN 50MM (2"), EMBUTIDO EM PISO COM DISTÂNCIA DE ATÉ CINCO (5) METROS DA RAMAL DE ESGOTO, EXCLUSIVE ESCAVAÇÃO, INCLUSIVE CONEXÕES E FIXAÇÃO DO TUBO COM ENCHIMENTO DO RASGO NO CONCRETO COM ARGAMASSA</t>
  </si>
  <si>
    <t xml:space="preserve"> 11.1.9 </t>
  </si>
  <si>
    <t xml:space="preserve"> ED-50019 </t>
  </si>
  <si>
    <t>FORNECIMENTO E ASSENTAMENTO DE TUBO PVC RÍGIDO SOLDÁVEL, ÁGUA FRIA, DN 25 MM (3/4") , INCLUSIVE CONEXÕES</t>
  </si>
  <si>
    <t xml:space="preserve"> 11.1.10 </t>
  </si>
  <si>
    <t xml:space="preserve"> ED-50022 </t>
  </si>
  <si>
    <t>FORNECIMENTO E ASSENTAMENTO DE TUBO PVC RÍGIDO SOLDÁVEL, ÁGUA FRIA, DN 50 MM (1.1/2"), INCLUSIVE CONEXÕES</t>
  </si>
  <si>
    <t xml:space="preserve"> 11.1.11 </t>
  </si>
  <si>
    <t xml:space="preserve"> ED-50027 </t>
  </si>
  <si>
    <t>FORNECIMENTO E ASSENTAMENTO DE TUBO PVC RÍGIDO, ESGOTO, PBV - SÉRIE NORMAL, DN 50 MM (2"), INCLUSIVE CONEXÕES</t>
  </si>
  <si>
    <t xml:space="preserve"> 11.1.12 </t>
  </si>
  <si>
    <t xml:space="preserve"> ED-50028 </t>
  </si>
  <si>
    <t>FORNECIMENTO E ASSENTAMENTO DE TUBO PVC RÍGIDO, ESGOTO, PBV - SÉRIE NORMAL, DN 75 MM (3"), INCLUSIVE CONEXÕES</t>
  </si>
  <si>
    <t xml:space="preserve"> 11.1.13 </t>
  </si>
  <si>
    <t xml:space="preserve"> ED-50029 </t>
  </si>
  <si>
    <t>FORNECIMENTO E ASSENTAMENTO DE TUBO PVC RÍGIDO, ESGOTO, PBV - SÉRIE NORMAL, DN 100 MM (4"), INCLUSIVE CONEXÕES</t>
  </si>
  <si>
    <t xml:space="preserve"> 11.1.14 </t>
  </si>
  <si>
    <t xml:space="preserve"> ED-8845 </t>
  </si>
  <si>
    <t>FORNECIMENTO E ASSENTAMENTO DE TUBO PVC RÍGIDO, VENTILAÇÃO, PBV - SÉRIE NORMAL, DN 50 MM (2"), INCLUSIVE CONEXÕES</t>
  </si>
  <si>
    <t xml:space="preserve"> 11.1.15 </t>
  </si>
  <si>
    <t xml:space="preserve"> ED-48670 </t>
  </si>
  <si>
    <t>FORNECIMENTO E ASSENTAMENTO DE TUBO PVC RÍGIDO, DRENAGEM/PLUVIAL, PBV - SÉRIE NORMAL, DN 150 MM (6"), INCLUSIVE CONEXÕES</t>
  </si>
  <si>
    <t xml:space="preserve"> 11.1.16 </t>
  </si>
  <si>
    <t xml:space="preserve"> 11.2 </t>
  </si>
  <si>
    <t>CAIXAS DE INSPEÇÃO/SIFONADA/GORDURA/AREIA</t>
  </si>
  <si>
    <t xml:space="preserve"> 11.2.1 </t>
  </si>
  <si>
    <t xml:space="preserve"> ED-50007 </t>
  </si>
  <si>
    <t>CAIXA SIFONADA EM PVC COM GRELHA QUADRADA150 X 150 X 50 MM</t>
  </si>
  <si>
    <t xml:space="preserve"> 11.2.2 </t>
  </si>
  <si>
    <t xml:space="preserve"> ED-49883 </t>
  </si>
  <si>
    <t>CAIXA DE ESGOTO DE INSPEÇÃO/PASSAGEM EM ALVENARIA (60X60X60CM), REVESTIMENTO EM ARGAMASSA COM ADITIVO IMPERMEABILIZANTE, COM TAMPA DE CONCRETO, INCLUSIVE ESCAVAÇÃO, REATERRO E TRANSPORTE E RETIRADA DO MATERIAL ESCAVADO (EM CAÇAMBA)</t>
  </si>
  <si>
    <t xml:space="preserve"> 11.2.3 </t>
  </si>
  <si>
    <t xml:space="preserve"> ED-49939 </t>
  </si>
  <si>
    <t>CAIXA DE GORDURA (CGE), CIRCULAR, EM CONCRETO PRÉ-MOLDADO, CAPACIDADE DE 31L, INCLUSIVE ESCAVAÇÃO, REATERRO, TRANSPORTE E RETIRADA DO MATERIAL ESCAVADO (EM CAÇAMBA)</t>
  </si>
  <si>
    <t xml:space="preserve"> 11.2.4 </t>
  </si>
  <si>
    <t xml:space="preserve"> ED-49913 </t>
  </si>
  <si>
    <t>CAIXA DE DRENAGEM (AREIA) DE INSPEÇÃO/PASSAGEM EM ALVENARIA (50X50X100CM), REVESTIMENTO EM ARGAMASSA COM ADITIVO IMPERMEABILIZANTE, COM TAMPA EM GRELHA, INCLUSIVE ESCAVAÇÃO, REATERRO E TRANSPORTE E RETIRADA DO MATERIAL ESCAVADO (EM CAÇAMBA)</t>
  </si>
  <si>
    <t xml:space="preserve"> 11.2.5 </t>
  </si>
  <si>
    <t xml:space="preserve"> ED-14725 </t>
  </si>
  <si>
    <t>CANALETA PARA DRENAGEM, EM CONCRETO COM FCK 15MPA, MOLDADA IN LOCO, SEÇÃO 30X20CM, FORMA EM CONTRA BARRANCO, COM GRELHA EM BARRA REDONDA DN 12,5MM (1/2") E REQUADRO EM BARRA REDONDA DN 20MM (3/4") COM UMA (1) DEMÃO DE FUNDO ANTICORROSIVO E DUAS (2) DEMÃOS DE PINTURA ESMALTE, INCLUSIVE ESCAVAÇÃO, REATERRO COM TRANSPORTE E RETIRADA DO MATERIAL ESCAVADO (EM CAÇAMBA)</t>
  </si>
  <si>
    <t xml:space="preserve"> 11.3 </t>
  </si>
  <si>
    <t>LOUÇAS E APARELHOS SANITÁRIOS</t>
  </si>
  <si>
    <t xml:space="preserve"> 11.3.1 </t>
  </si>
  <si>
    <t xml:space="preserve"> ED-50297 </t>
  </si>
  <si>
    <t>BACIA SANITÁRIA (VASO) DE LOUÇA COM CAIXA ACOPLADA, COR BRANCA, INCLUSIVE ACESSÓRIOS DE FIXAÇÃO/VEDAÇÃO, ENGATE FLEXÍVEL METÁLICO, FORNECIMENTO, INSTALAÇÃO E REJUNTAMENTO</t>
  </si>
  <si>
    <t xml:space="preserve"> 11.3.2 </t>
  </si>
  <si>
    <t xml:space="preserve"> ED-48156 </t>
  </si>
  <si>
    <t>ASSENTO BRANCO PARA VASO</t>
  </si>
  <si>
    <t xml:space="preserve"> 11.3.3 </t>
  </si>
  <si>
    <t xml:space="preserve"> ED-50301 </t>
  </si>
  <si>
    <t>BACIA SANITÁRIA (VASO) DE LOUÇA CONVENCIONAL, ACESSÍVEL (PCR/PMR), COR BRANCA, COM INSTALAÇÃO DE SÓCULO NA BASE DA BACIA ACOMPANHANDO A PROJEÇÃO DA BASE, NÃO ULTRAPASSANDO ALTURA DE 5CM, ALTURA MÁXIMA DE 46CM (BACIA+ASSENTO), INCLUSIVE ACESSÓRIOS DE FIXAÇÃO/VEDAÇÃO, VÁLVULA DE DESCARGA METÁLICA COM ACIONAMENTO DUPLO, TUBO DE LIGAÇÃO DE LATÃO COM CANOPLA, FORNECIMENTO, INSTALAÇÃO E REJUNTAMENTO, EXCLUSIVE ASSENTO</t>
  </si>
  <si>
    <t xml:space="preserve"> 11.3.4 </t>
  </si>
  <si>
    <t xml:space="preserve"> ED-50279 </t>
  </si>
  <si>
    <t>CUBA DE LOUÇA BRANCA DE EMBUTIR, FORMATO OVAL, INCLUSIVE VÁLVULA DE ESCOAMENTO DE METAL COM ACABAMENTO CROMADO, SIFÃO DE METAL TIPO COPO COM ACABAMENTO CROMADO, FORNECIMENTO E INSTALAÇÃO</t>
  </si>
  <si>
    <t xml:space="preserve"> 11.3.5 </t>
  </si>
  <si>
    <t xml:space="preserve"> ED-2552 </t>
  </si>
  <si>
    <t>LAVATÓRIO DE CANTO DE LOUÇA BRANCA SEM COLUNA, TAMANHO PEQUENO, INCLUSIVE ACESSÓRIOS DE FIXAÇÃO COM PARAFUSO CASTELO, VÁLVULA DE ESCOAMENTO DE METAL COM ACABAMENTO CROMADO, SIFÃO DE METAL TIPO COPO COM ACABAMENTO CROMADO, FORNECIMENTO, INSTALAÇÃO E REJUNTAMENTO, EXCLUSIVE TORNEIRA E ENGATE FLEXÍVEL</t>
  </si>
  <si>
    <t xml:space="preserve"> 11.3.6 </t>
  </si>
  <si>
    <t xml:space="preserve"> ED-50283 </t>
  </si>
  <si>
    <t>LAVATÓRIO DE LOUÇA BRANCA SEM COLUNA, TAMANHO MÉDIO, INCLUSIVE ACESSÓRIOS DE FIXAÇÃO, VÁLVULA DE ESCOAMENTO DE METAL COM ACABAMENTO CROMADO, SIFÃO DE METAL TIPO COPO COM ACABAMENTO CROMADO, FORNECIMENTO, INSTALAÇÃO E REJUNTAMENTO, EXCLUSIVE TORNEIRA E ENGATE FLEXÍVEL (ACESSÍVEL)</t>
  </si>
  <si>
    <t xml:space="preserve"> 11.3.7 </t>
  </si>
  <si>
    <t xml:space="preserve"> ED-50281 </t>
  </si>
  <si>
    <t>LAVATÓRIO DE LOUÇA BRANCA SEM COLUNA, TAMANHO PEQUENO, INCLUSIVE ACESSÓRIOS DE FIXAÇÃO, VÁLVULA DE ESCOAMENTO DE METAL COM ACABAMENTO CROMADO, SIFÃO DE METAL TIPO COPO COM ACABAMENTO CROMADO, FORNECIMENTO, INSTALAÇÃO E REJUNTAMENTO, EXCLUSIVE TORNEIRA E ENGATE FLEXÍVEL (CONSULTÓRIOS, SALAS)</t>
  </si>
  <si>
    <t xml:space="preserve"> 11.3.8 </t>
  </si>
  <si>
    <t xml:space="preserve"> ED-50290 </t>
  </si>
  <si>
    <t>TANQUE DE LOUÇA BRANCA COM COLUNA, CAPACIDADE 22 LITROS, INCLUSIVE ACESSÓRIOS DE FIXAÇÃO, VÁLVULA DE ESCOAMENTO DE METAL COM ACABAMENTO CROMADO, SIFÃO DE METAL TIPO COPO COM ACABAMENTO CROMADO, FORNECIMENTO, INSTALAÇÃO E REJUNTAMENTO, EXCLUSIVE TORNEIRA</t>
  </si>
  <si>
    <t xml:space="preserve"> 11.3.9 </t>
  </si>
  <si>
    <t>BANCADA EM GRANITO CINZA ANDORINHA E = 3 CM, APOIADA EM CONSOLE DE METALON 20 X 30 MM</t>
  </si>
  <si>
    <t xml:space="preserve"> 11.3.10 </t>
  </si>
  <si>
    <t xml:space="preserve"> 11.4 </t>
  </si>
  <si>
    <t>METAIS, ACESSÓRIOS E EQUIPAMENTOS</t>
  </si>
  <si>
    <t xml:space="preserve"> 11.4.1 </t>
  </si>
  <si>
    <t xml:space="preserve"> ED-48169 </t>
  </si>
  <si>
    <t>BEBEDOURO GEMINADO MG-F 80 INOX</t>
  </si>
  <si>
    <t xml:space="preserve"> 11.4.2 </t>
  </si>
  <si>
    <t xml:space="preserve"> ED-48188 </t>
  </si>
  <si>
    <t>SABONETEIRA PLASTICA TIPO DISPENSER PARA SABONETE LIQUIDO COM RESERVATORIO 800 ML</t>
  </si>
  <si>
    <t xml:space="preserve"> 11.4.3 </t>
  </si>
  <si>
    <t xml:space="preserve"> ED-48182 </t>
  </si>
  <si>
    <t>DISPENSER EM PLÁSTICO PARA PAPEL TOALHA 2 OU 3 FOLHAS</t>
  </si>
  <si>
    <t xml:space="preserve"> 11.4.4 </t>
  </si>
  <si>
    <t xml:space="preserve"> ED-48181 </t>
  </si>
  <si>
    <t>PAPELEIRA METÁLICA CROMADA, INCLUSIVE FIXAÇÃO</t>
  </si>
  <si>
    <t xml:space="preserve"> 11.4.5 </t>
  </si>
  <si>
    <t xml:space="preserve"> ED-48158 </t>
  </si>
  <si>
    <t>BANCO ARTICULADO EM AÇO INOX COM CANTOS ARREDONDADOS, PROFUNDIDADE MÍNIMA DE 0,45 M E COMPRIMENTO MÍNIMO DE 0,70 M, CONFORME NBR 9050</t>
  </si>
  <si>
    <t xml:space="preserve"> 11.4.6 </t>
  </si>
  <si>
    <t xml:space="preserve"> 190213 </t>
  </si>
  <si>
    <t>CUBA ACO INOX  RETANGULAR 50x40x20cm SQUARE 540 SINK - CONFORME ESPECIFICAÇÃO</t>
  </si>
  <si>
    <t xml:space="preserve"> 11.4.7 </t>
  </si>
  <si>
    <t xml:space="preserve"> ED-50277 </t>
  </si>
  <si>
    <t>CUBA EM AÇO INOXIDÁVEL DE EMBUTIR, AISI 304, APLICAÇÃO PARA PIA (465X330X115MM), NÚMERO 1, ASSENTAMENTO EM BANCADA, INCLUSIVE VÁLVULA DE ESCOAMENTO DE METAL COM ACABAMENTO CROMADO, SIFÃO DE METAL TIPO COPO COM ACABAMENTO CROMADO, FORNECIMENTO E INSTALAÇÃO - CONFORME ESPECIFICAÇÃO</t>
  </si>
  <si>
    <t xml:space="preserve"> 11.4.8 </t>
  </si>
  <si>
    <t xml:space="preserve"> CP-48444 </t>
  </si>
  <si>
    <t>CHUVEIRO ELÉTRICO ACESSÍVEL 220V, POTÊNCIA 6500W, FORNECIMENTO E INSTALAÇÃO</t>
  </si>
  <si>
    <t xml:space="preserve"> 11.4.9 </t>
  </si>
  <si>
    <t xml:space="preserve"> ED-16344 </t>
  </si>
  <si>
    <t>CHUVEIRO ELÉTRICO BRANCO, TENSÃO 127V/220V, POTÊNCIA 4600W/5500W, INCLUSIVE BRAÇO, FORNECIMENTO E INSTALAÇÃO</t>
  </si>
  <si>
    <t xml:space="preserve"> 11.4.10 </t>
  </si>
  <si>
    <t xml:space="preserve"> ED-50316 </t>
  </si>
  <si>
    <t>DUCHA HIGIÊNICA COM REGISTRO PARA CONTROLE DE FLUXO DE ÁGUA, DIÂMETRO 1/2" (20MM), INCLUSIVE FORNECIMENTO E INSTALAÇÃO</t>
  </si>
  <si>
    <t xml:space="preserve"> 11.4.11 </t>
  </si>
  <si>
    <t xml:space="preserve"> ED-50329 </t>
  </si>
  <si>
    <t>TORNEIRA METÁLICA PARA LAVATÓRIO, FECHAMENTO AUTOMÁTICO, ACABAMENTO CROMADO, COM AREJADOR, APLICAÇÃO DE MESA, CONFORME PROJETO, FORNECIMENTO E INSTALAÇÃO - CONFORME ESPECIFICAÇÃO</t>
  </si>
  <si>
    <t xml:space="preserve"> 11.4.12 </t>
  </si>
  <si>
    <t xml:space="preserve"> 202347 </t>
  </si>
  <si>
    <t>TORNEIRA ALAVANCA PARA PCD AUTOMATICA NBR9050 - CONFORME ESPECIFICAÇÃO</t>
  </si>
  <si>
    <t xml:space="preserve"> 11.4.13 </t>
  </si>
  <si>
    <t xml:space="preserve"> ED-50324 </t>
  </si>
  <si>
    <t>TORNEIRA METÁLICA PARA PIA, BICA MÓVEL, ABERTURA 1/4 DE VOLTA, ACABAMENTO CROMADO, COM AREJADOR, APLICAÇÃO DE MESA, INCLUSIVE ENGATE FLEXÍVEL METÁLICO, FORNECIMENTO E INSTALAÇÃO - CONFORME ESPECIFICAÇÃO</t>
  </si>
  <si>
    <t xml:space="preserve"> 11.4.14 </t>
  </si>
  <si>
    <t xml:space="preserve"> ED-50323 </t>
  </si>
  <si>
    <t>TORNEIRA METÁLICA PARA IRRIGAÇÃO/JARDIM, ACABAMENTO CROMADO, APLICAÇÃO DE PAREDE, INCLUSIVE FORNECIMENTO E INSTALAÇÃO</t>
  </si>
  <si>
    <t xml:space="preserve"> 11.4.15 </t>
  </si>
  <si>
    <t xml:space="preserve"> ED-22902 </t>
  </si>
  <si>
    <t>TORNEIRA METÁLICA PARA TANQUE, ACABAMENTO CROMADO, COM AREJADOR, INCLUSIVE FORNECIMENTO E INSTALAÇÃO - CONFORME ESPECIFICAÇÃO</t>
  </si>
  <si>
    <t xml:space="preserve"> 11.4.16 </t>
  </si>
  <si>
    <t xml:space="preserve"> ED-22766 </t>
  </si>
  <si>
    <t>TORNEIRA METÁLICA HOSPITALAR, ABERTURA ALAVANCA 1/4 DE VOLTA, ACABAMENTO CROMADO, COM AREJADOR, APLICAÇÃO DE MESA, INCLUSIVE ENGATE FLEXÍVEL METÁLICO, INCLUSIVE FORNECIMENTO E INSTALAÇÃO - CONFORME ESPECIFICAÇÃO</t>
  </si>
  <si>
    <t xml:space="preserve"> 11.4.17 </t>
  </si>
  <si>
    <t xml:space="preserve"> ED-49965 </t>
  </si>
  <si>
    <t>REGISTRO DE PRESSÃO, TIPO BASE, ROSCÁVEL 3/4" (PARA TUBO SOLDÁVEL OU PPR DN 25MM/CPVC DN 22MM), INCLUSIVE ACABAMENTO (PADRÃO MÉDIO) E CANOPLA CROMADOS</t>
  </si>
  <si>
    <t xml:space="preserve"> 11.4.18 </t>
  </si>
  <si>
    <t xml:space="preserve"> ED-49989 </t>
  </si>
  <si>
    <t>REGISTRO DE GAVETA, TIPO BASE, ROSCÁVEL 3/4" (PARA TUBO SOLDÁVEL OU PPR DN 25MM/CPVC DN 22MM), INCLUSIVE ACABAMENTO (PADRÃO MÉDIO) E CANOPLA CROMADO</t>
  </si>
  <si>
    <t xml:space="preserve"> 11.4.19 </t>
  </si>
  <si>
    <t xml:space="preserve"> ED-9133 </t>
  </si>
  <si>
    <t>VÁLVULA DE DESCARGA COM REGISTRO INTERNO, ACIONAMENTO DUPLO, DN 1.1/2" (50MM), INCLUSIVE ACABAMENTO DA VÁLVULA (EXPURGO)</t>
  </si>
  <si>
    <t xml:space="preserve"> 11.4.20 </t>
  </si>
  <si>
    <t xml:space="preserve"> CP-039 </t>
  </si>
  <si>
    <t>CAIXA D´ÁGUA DE POLIETILENO, CAPACIDADE DE 3000L, INCLUSIVE TAMPA, TORNEIRA DE BOIA, EXTRAVASOR, TUBO DE LIMPEZA E ACESSÓRIOS, EXCLUSIVE TUBULAÇÃO DE ENTRADA/SAÍDA DE ÁGUA</t>
  </si>
  <si>
    <t xml:space="preserve"> 11.4.21 </t>
  </si>
  <si>
    <t xml:space="preserve"> ED-50000 </t>
  </si>
  <si>
    <t>REGISTRO DE ESFERA, TIPO PVC SOLDÁVEL DN 25MM (3/4"), INCLUSIVE VOLANTE PARA ACIONAMENTO</t>
  </si>
  <si>
    <t xml:space="preserve"> 11.4.22 </t>
  </si>
  <si>
    <t xml:space="preserve"> ED-50003 </t>
  </si>
  <si>
    <t>REGISTRO DE ESFERA, TIPO PVC SOLDÁVEL DN 50MM (1.1/2"), INCLUSIVE VOLANTE PARA ACIONAMENTO</t>
  </si>
  <si>
    <t xml:space="preserve"> 11.4.23 </t>
  </si>
  <si>
    <t xml:space="preserve"> ED-50358 </t>
  </si>
  <si>
    <t>VÁLVULA DE RETENÇÃO HORIZONTAL OU VERTICAL, Ø 100 MM (4")</t>
  </si>
  <si>
    <t xml:space="preserve"> 11.4.24 </t>
  </si>
  <si>
    <t xml:space="preserve"> ED-48164 </t>
  </si>
  <si>
    <t>BARRA DE APOIO EM AÇO INOX POLIDO RETA, DN 1.1/4" (31,75MM), PARA ACESSIBILIDADE (PMR/PCR), COMPRIMENTO 70CM, INSTALADO EM PAREDE, INCLUSIVE FORNECIMENTO, INSTALAÇÃO E ACESSÓRIOS PARA FIXAÇÃO</t>
  </si>
  <si>
    <t xml:space="preserve"> 11.4.25 </t>
  </si>
  <si>
    <t xml:space="preserve"> ED-48160 </t>
  </si>
  <si>
    <t>BARRA DE APOIO EM AÇO INOX POLIDO RETA, DN 1.1/4" (31,75MM), PARA ACESSIBILIDADE (PMR/PCR), COMPRIMENTO 80CM, INSTALADO EM PAREDE, INCLUSIVE FORNECIMENTO, INSTALAÇÃO E ACESSÓRIOS PARA FIXAÇÃO</t>
  </si>
  <si>
    <t xml:space="preserve"> 11.4.26 </t>
  </si>
  <si>
    <t>BARRA DE APOIO, PARA LAVATÓRIO,FIXA, CONSTITUIDA DE BARRA LATERAL EM "U", EM AÇO INOX,  D=1 1/4", JACKWAL OU SIMILAR</t>
  </si>
  <si>
    <t xml:space="preserve"> 11.4.27 </t>
  </si>
  <si>
    <t xml:space="preserve"> CP-48445 </t>
  </si>
  <si>
    <t>Expurgo Hospitalar em aço Inox AISI 304, com sifão  espessura 0,8mm, acabamento escovado.</t>
  </si>
  <si>
    <t xml:space="preserve"> 11.5 </t>
  </si>
  <si>
    <t>REAPROVEITAMENTO DE ÁGUA PLUVIAL</t>
  </si>
  <si>
    <t xml:space="preserve"> 11.5.1 </t>
  </si>
  <si>
    <t xml:space="preserve"> ED-49937 </t>
  </si>
  <si>
    <t>CAIXA D´ÁGUA DE POLIETILENO, CAPACIDADE DE 1.500L, INCLUSIVE TAMPA, TORNEIRA DE BOIA, EXTRAVASOR, TUBO DE LIMPEZA E ACESSÓRIOS, EXCLUSIVE TUBULAÇÃO DE ENTRADA/SAÍDA DE ÁGUA</t>
  </si>
  <si>
    <t xml:space="preserve"> 11.5.2 </t>
  </si>
  <si>
    <t xml:space="preserve"> ED-50354 </t>
  </si>
  <si>
    <t>VÁLVULA DE RETENÇÃO HORIZONTAL OU VERTICAL, Ø 25 MM (1")</t>
  </si>
  <si>
    <t xml:space="preserve"> 11.5.3 </t>
  </si>
  <si>
    <t xml:space="preserve"> 97462 </t>
  </si>
  <si>
    <t>LUVA COM REDUÇÃO, EM AÇO, CONEXÃO SOLDADA, DN 25 X 20 MM (1  X 3/4"), INSTALADO EM REDE DE ALIMENTAÇÃO PARA HIDRANTE - FORNECIMENTO E INSTALAÇÃO. AF_10/2020</t>
  </si>
  <si>
    <t xml:space="preserve"> 11.5.4 </t>
  </si>
  <si>
    <t xml:space="preserve"> CP-007 </t>
  </si>
  <si>
    <t>FILTRO VOLUMETRICO MODELO VF1</t>
  </si>
  <si>
    <t xml:space="preserve"> 11.5.5 </t>
  </si>
  <si>
    <t xml:space="preserve"> CP-008 </t>
  </si>
  <si>
    <t>FREIO D'ÁGUA Ø100</t>
  </si>
  <si>
    <t xml:space="preserve"> 11.5.6 </t>
  </si>
  <si>
    <t xml:space="preserve"> CP-009 </t>
  </si>
  <si>
    <t>SIFÃO LADRÃO Ø100</t>
  </si>
  <si>
    <t xml:space="preserve"> 11.5.7 </t>
  </si>
  <si>
    <t xml:space="preserve"> CP-010 </t>
  </si>
  <si>
    <t>SISTEMA AUTOMÁTICO DE REALIMENTAÇÃO 3/4" CONTENDO BÓIA AUTOMÁTICA DE NÍVEL</t>
  </si>
  <si>
    <t xml:space="preserve"> 11.5.8 </t>
  </si>
  <si>
    <t xml:space="preserve"> CP-011 </t>
  </si>
  <si>
    <t>CONJUNTO FLUTUANTE DE SUCÇÃO Ø 1"</t>
  </si>
  <si>
    <t xml:space="preserve"> 11.5.9 </t>
  </si>
  <si>
    <t xml:space="preserve"> CP-012 </t>
  </si>
  <si>
    <t>PRESSURIZADOR  (SILENCIOSO)  AUTOMÁTICO  COM  PRESSOSTATO,  POTENCIA  0,5HP  - 19mca 2.000 l/h</t>
  </si>
  <si>
    <t xml:space="preserve"> 11.5.10 </t>
  </si>
  <si>
    <t xml:space="preserve"> ED-49994 </t>
  </si>
  <si>
    <t>REGISTRO DE GAVETA, TIPO BASE, ROSCÁVEL 1.1/4" (PARA TUBO SOLDÁVEL OU PPR DN 40MM/CPVC DN 35MM), INCLUSIVE ACABAMENTO (PADRÃO POPULAR) E CANOPLA CROMADOS</t>
  </si>
  <si>
    <t xml:space="preserve"> 11.5.11 </t>
  </si>
  <si>
    <t xml:space="preserve"> 11.5.12 </t>
  </si>
  <si>
    <t xml:space="preserve"> ED-49974 </t>
  </si>
  <si>
    <t>REGISTRO DE GAVETA, TIPO BRUTO, ROSCÁVEL 1" (PARA TUBO SOLDÁVEL OU PPR DN 32MM/CPVC DN 28MM), INCLUSIVE VOLANTE PARA ACIONAMENTO</t>
  </si>
  <si>
    <t xml:space="preserve"> 11.5.13 </t>
  </si>
  <si>
    <t xml:space="preserve"> ED-50668 </t>
  </si>
  <si>
    <t>CONDUTOR DE AP DO TELHADO EM TUBO PVC ESGOTO, INCLUSIVE CONEXÕES E SUPORTES, 100 MM</t>
  </si>
  <si>
    <t xml:space="preserve"> 11.5.14 </t>
  </si>
  <si>
    <t xml:space="preserve"> ED-48669 </t>
  </si>
  <si>
    <t>FORNECIMENTO E ASSENTAMENTO DE TUBO PVC RÍGIDO, DRENAGEM/PLUVIAL, PBV - SÉRIE NORMAL, DN 100 MM (4"), INCLUSIVE CONEXÕES</t>
  </si>
  <si>
    <t xml:space="preserve"> 11.5.15 </t>
  </si>
  <si>
    <t xml:space="preserve"> ED-49962 </t>
  </si>
  <si>
    <t>RALO SEMI- HEMISFÉRICO TIPO ABACAXI D = 100 MM</t>
  </si>
  <si>
    <t xml:space="preserve"> 12 </t>
  </si>
  <si>
    <t>PCIP</t>
  </si>
  <si>
    <t xml:space="preserve"> 12.1 </t>
  </si>
  <si>
    <t xml:space="preserve"> ED-22698 </t>
  </si>
  <si>
    <t>ABRIGO EM CHAPA DE AÇO CARBONO DE SOBREPOR, PINTADO DE VERMELHO NAS DIMENSÕES (75X30X25)CM COM UMA PORTA COM VIDRO TRANSPARENTE COM A INSCRIÇÃO "INCÊNDIO", PARA EXTINTOR, FORNECIMENTO E INSTALAÇÃO, EXCLUSIVE EXTINTOR</t>
  </si>
  <si>
    <t xml:space="preserve"> 12.2 </t>
  </si>
  <si>
    <t xml:space="preserve"> ED-50193 </t>
  </si>
  <si>
    <t>EXTINTOR DE INCÊNDIO TIPO PÓ QUÍMICO 2-A:20-B:C, CAPACIDADE 6 KG</t>
  </si>
  <si>
    <t xml:space="preserve"> 12.3 </t>
  </si>
  <si>
    <t xml:space="preserve"> ED-26993 </t>
  </si>
  <si>
    <t>LUMINÁRIA DE EMERGÊNCIA AUTÔNOMA, TIPO LED COM DOIS FARÓIS, POTÊNCIA TOTAL DE 8W, FORNECIMENTO E INSTALAÇÃO</t>
  </si>
  <si>
    <t xml:space="preserve"> 12.4 </t>
  </si>
  <si>
    <t xml:space="preserve"> ED-50201 </t>
  </si>
  <si>
    <t>PLACA FOTOLUMINESCENTE "S2" OU "S3"- 380 X 190 MM (SAÍDA - DIREITA)</t>
  </si>
  <si>
    <t xml:space="preserve"> 12.5 </t>
  </si>
  <si>
    <t xml:space="preserve"> ED-50199 </t>
  </si>
  <si>
    <t>PLACA FOTOLUMINESCENTE "E5" - 300 X 300 MM</t>
  </si>
  <si>
    <t xml:space="preserve"> 13 </t>
  </si>
  <si>
    <t>REDE DE AR COMPRIMIDO</t>
  </si>
  <si>
    <t xml:space="preserve"> 13.1 </t>
  </si>
  <si>
    <t xml:space="preserve"> ED-50087 </t>
  </si>
  <si>
    <t>FORNECIMENTO E ASSENTAMENTO DE TUBO DE COBRE CLASSE "A" SEM COSTURA SOLDÁVEL, INCLUSIVE CONEXÕES E SUPORTES, D = 1/2"</t>
  </si>
  <si>
    <t xml:space="preserve"> 13.2 </t>
  </si>
  <si>
    <t xml:space="preserve"> ED-48274 </t>
  </si>
  <si>
    <t>VÁLVULA DE ESFERA EM LATÃO, DIÂMETRO DE 1/2" NPT</t>
  </si>
  <si>
    <t xml:space="preserve"> 13.3 </t>
  </si>
  <si>
    <t xml:space="preserve"> CP-017 </t>
  </si>
  <si>
    <t>POSTO DE CONSUMO COMPLETO OXIGÊMIO/VÁCUO</t>
  </si>
  <si>
    <t xml:space="preserve"> 13.4 </t>
  </si>
  <si>
    <t xml:space="preserve"> CP-018 </t>
  </si>
  <si>
    <t xml:space="preserve"> 13.5 </t>
  </si>
  <si>
    <t>COMPRESSOR SL/100 - 120PSI -8,3 BAR 100 LIBRAS</t>
  </si>
  <si>
    <t xml:space="preserve"> 14 </t>
  </si>
  <si>
    <t>CLIMATIZAÇÃO</t>
  </si>
  <si>
    <t xml:space="preserve"> 14.1 </t>
  </si>
  <si>
    <t>TUBO DE COBRE FLEXIVEL, D = 3/8 ", E = 0,79 MM, PARA AR-CONDICIONADO/ INSTALACOES GAS RESIDENCIAIS E COMERCIAIS</t>
  </si>
  <si>
    <t xml:space="preserve"> 14.2 </t>
  </si>
  <si>
    <t xml:space="preserve"> ED-50079 </t>
  </si>
  <si>
    <t>FORNECIMENTO E ASSENTAMENTO DE TUBO PVC RÍGIDO ROSCÁVEL, ÁGUA FRIA, DN 3/4" (25 MM), INCLUSIVE CONEXÕES</t>
  </si>
  <si>
    <t xml:space="preserve"> 14.3 </t>
  </si>
  <si>
    <t>MANGUEIRA PVC FLEXIVEL DRENO AR CONDICIONADO</t>
  </si>
  <si>
    <t xml:space="preserve"> 15 </t>
  </si>
  <si>
    <t>COMUNICAÇÃO VISUAL</t>
  </si>
  <si>
    <t xml:space="preserve"> 15.1 </t>
  </si>
  <si>
    <t xml:space="preserve"> CP-020 </t>
  </si>
  <si>
    <t>PLACA EM CHAPA DE AÇO ESCOVADO  E = 1 MM (15X40)</t>
  </si>
  <si>
    <t xml:space="preserve"> 15.2 </t>
  </si>
  <si>
    <t xml:space="preserve"> CP-055 </t>
  </si>
  <si>
    <t>LETRA CAIXA ACM CONFORME PROJETO (ORÇAMENTO DE ACORDO COM O NOME DA UBS)</t>
  </si>
  <si>
    <t xml:space="preserve"> 16 </t>
  </si>
  <si>
    <t>CFTV</t>
  </si>
  <si>
    <t xml:space="preserve"> 16.1 </t>
  </si>
  <si>
    <t xml:space="preserve"> 16.2 </t>
  </si>
  <si>
    <t xml:space="preserve"> 16.3 </t>
  </si>
  <si>
    <t xml:space="preserve"> 16.4 </t>
  </si>
  <si>
    <t xml:space="preserve"> ED-48363 </t>
  </si>
  <si>
    <t>CABO COAXIAL RG-59-75 OHMS</t>
  </si>
  <si>
    <t xml:space="preserve"> 16.5 </t>
  </si>
  <si>
    <t xml:space="preserve"> 068061 </t>
  </si>
  <si>
    <t>REDE DE FIOS E CABOS PARA SONORIZACAO</t>
  </si>
  <si>
    <t xml:space="preserve"> 17 </t>
  </si>
  <si>
    <t>MOBILIÁRIO</t>
  </si>
  <si>
    <t xml:space="preserve"> 17.1 </t>
  </si>
  <si>
    <t>BALCÃO DA RECEPÇÃO - CONFORME PROJETO</t>
  </si>
  <si>
    <t xml:space="preserve"> 17.1.1 </t>
  </si>
  <si>
    <t xml:space="preserve"> 17.1.2 </t>
  </si>
  <si>
    <t xml:space="preserve"> ED-48233 </t>
  </si>
  <si>
    <t>ALVENARIA DE VEDAÇÃO COM TIJOLO CERÂMICO FURADO, ESP. 19CM, PARA REVESTIMENTO, INCLUSIVE ARGAMASSA PARA ASSENTAMENTO</t>
  </si>
  <si>
    <t xml:space="preserve"> 17.1.3 </t>
  </si>
  <si>
    <t xml:space="preserve"> ED-50730 </t>
  </si>
  <si>
    <t>CHAPISCO COM ARGAMASSA, TRAÇO 1:2:3 (CIMENTO, AREIA E PEDRISCO), APLICADO COM COLHER, ESP. 5MM, PREPARO MECÂNICO</t>
  </si>
  <si>
    <t xml:space="preserve"> 17.1.4 </t>
  </si>
  <si>
    <t xml:space="preserve"> 17.1.5 </t>
  </si>
  <si>
    <t xml:space="preserve"> 17.1.6 </t>
  </si>
  <si>
    <t xml:space="preserve"> ED-50754 </t>
  </si>
  <si>
    <t>REVESTIMENTO COM PORCELANATO APLICADO EM PISO, ACABAMENTO POLÍDO, AMBIENTE INTERNO, PADRÃO EXTRA, BORDA RETIFICADA, DIMENSÃO DA PEÇA (60X60CM), ASSENTAMENTO COM ARGAMASSA INDUSTRIALIZADA, INCLUSIVE REJUNTAMENTO</t>
  </si>
  <si>
    <t xml:space="preserve"> 17.1.7 </t>
  </si>
  <si>
    <t>BANCADA EM GRANITO, COR CINZA ANDORINHA, ESP. 2CM, ACABAMENTO POLIDO, EXCLUSIVE RODABANCADA, TESTEIRA E FURO EM BACANDA, INCLUSIVE POLIMENTO DE</t>
  </si>
  <si>
    <t xml:space="preserve"> 17.1.8 </t>
  </si>
  <si>
    <t xml:space="preserve"> CP-052 </t>
  </si>
  <si>
    <t>REVESTIMENTO EM MDF - Conforme projeto</t>
  </si>
  <si>
    <t xml:space="preserve"> 18 </t>
  </si>
  <si>
    <t>DIVERSOS E LIMPEZA</t>
  </si>
  <si>
    <t xml:space="preserve"> 18.1 </t>
  </si>
  <si>
    <t>DIVERSOS</t>
  </si>
  <si>
    <t xml:space="preserve"> 18.2 </t>
  </si>
  <si>
    <t xml:space="preserve"> ED-51150 </t>
  </si>
  <si>
    <t>ESPELHO CRISTAL, DIMENSÃO (60X90)CM, COM ESP. 4MM, EM ACABAMENTO LAPIDADO, INCLUSIVE FIXAÇÃO COM PARAFUSO TIPO FINESSON, FORNECIMENTO E INSTALAÇÃO</t>
  </si>
  <si>
    <t xml:space="preserve"> 18.3 </t>
  </si>
  <si>
    <t xml:space="preserve"> ED-15448 </t>
  </si>
  <si>
    <t>BANCO EM CONCRETO APARENTE, TIPO-2, PADRÃO SEE-MG, SEM ENCOSTO, POLIDO COM ACABAMENTO EM VERNIZ, ESP. 5CM, COMPRIMENTO 150CM, LARGURA 40CM, ALTURA 45CM, INCLUSIVE CORTE NO PISO PARA FIXAÇÃO COM CONCRETO NÃO ESTRUTURAL, PREPARADO EM OBRA COM BETONEIRA, COM FCK 15 MPA</t>
  </si>
  <si>
    <t xml:space="preserve"> 18.4 </t>
  </si>
  <si>
    <t xml:space="preserve"> ED-50437 </t>
  </si>
  <si>
    <t>PLANTIO DE GRAMA ESMERALDA EM PLACAS, INCLUSIVE TERRA VEGETAL E CONSERVAÇÃO POR TRINTA (30) DIAS</t>
  </si>
  <si>
    <t xml:space="preserve"> 18.5 </t>
  </si>
  <si>
    <t>ESCADA MARINHEIRO COM GUARDA-CORPO, L=45CM, EXECUTADA EM BARRAS CHATA GALVANIZADA 1 1/4" X 5/16", E GUARDA CORPO D=65CM EM BARRA CHATA GALV.D=1"X1/8", SENDO DEGRAUS EM BARRA RED. D=5/8", ESPAÇADOS DE 30CM, INCLUSIVE LIXAMENTO E PINTURA, CONF.PROJETO M</t>
  </si>
  <si>
    <t xml:space="preserve"> 18.6 </t>
  </si>
  <si>
    <t xml:space="preserve"> ED-50266 </t>
  </si>
  <si>
    <t>LIMPEZA FINAL PARA ENTREGA DA OBRA</t>
  </si>
  <si>
    <t xml:space="preserve"> 18.7 </t>
  </si>
  <si>
    <t xml:space="preserve"> ED-51125 </t>
  </si>
  <si>
    <t>TRANSPORTE DE MATERIAL DEMOLIDO EM CAÇAMBA, EXCLUSIVE CARGA MANUAL OU MECÂNICA</t>
  </si>
  <si>
    <t xml:space="preserve"> 19 </t>
  </si>
  <si>
    <t>ADMINISTRAÇÃO LOCAL</t>
  </si>
  <si>
    <t xml:space="preserve"> 19.1 </t>
  </si>
  <si>
    <t>TOTAL</t>
  </si>
  <si>
    <t>ENG. CIVIL DILERMANDO DE ARANDA LIMA - CREA-MG 49.378/D</t>
  </si>
  <si>
    <t>R. Cristiano Guimarães s/nº - B. José de Alencar</t>
  </si>
  <si>
    <t>J2,J3,J4 E J5 - JANELA EM ALUMÍNIO DE CORRER COM 2 FOLHAS, LINHA 25/SUPREMA, ACABAMENTO ANODIZADO NATURAL, INCLUSIVE PERFIS, VIDRO 6MM E INSTALAÇÃO, EXCLUSIVE FERRAGENS PARA JANELA DE ALUMÍNIO DE CORRER</t>
  </si>
  <si>
    <t>REVESTIMENTO COM GRANITO, CINZA ANDORINHA, APLICADO EM PAREDE, ESP. 2CM, ASSENTAMENTO COM ARGAMASSA INDUSTRIALIZADA, AMBIENTE INTERNO/EXTERNO, ALTURA MÁXIMA DE 3M PARA APLICAÇÃO DO GRANITO, INCLUSIVE REJUNTAMENTO (RODABANCA)</t>
  </si>
  <si>
    <t xml:space="preserve"> ED-50737</t>
  </si>
  <si>
    <t xml:space="preserve"> ED-29231</t>
  </si>
  <si>
    <t>IP-048</t>
  </si>
  <si>
    <t>FILTRO REGULADOR DE AR COMPLETO COM MANÔMETRO</t>
  </si>
  <si>
    <t>ENGENHEIRO CIVIL DE OBRA JUNIOR COM ENCARGOS COMPLEMENTARES</t>
  </si>
  <si>
    <t>H</t>
  </si>
  <si>
    <t xml:space="preserve"> 19.2</t>
  </si>
  <si>
    <t>ENCARREGADO GERAL DE OBRAS COM ENCARGOS COMPLEMENTARES</t>
  </si>
  <si>
    <t>MÊS</t>
  </si>
  <si>
    <t xml:space="preserve"> ED-9906</t>
  </si>
  <si>
    <t xml:space="preserve"> ED-8916</t>
  </si>
  <si>
    <t xml:space="preserve"> ED-17960</t>
  </si>
  <si>
    <t xml:space="preserve"> ED-16319</t>
  </si>
  <si>
    <t xml:space="preserve"> ED-34476</t>
  </si>
  <si>
    <t xml:space="preserve"> ED-34461</t>
  </si>
  <si>
    <t xml:space="preserve"> ED-34477</t>
  </si>
  <si>
    <t xml:space="preserve"> ED-49183</t>
  </si>
  <si>
    <t xml:space="preserve"> ED-9194</t>
  </si>
  <si>
    <t xml:space="preserve"> ED-51091</t>
  </si>
  <si>
    <t xml:space="preserve"> ED-48252</t>
  </si>
  <si>
    <t xml:space="preserve"> ED-21657</t>
  </si>
  <si>
    <t xml:space="preserve"> ED-21095</t>
  </si>
  <si>
    <t>02.11.04</t>
  </si>
  <si>
    <t>SUDECAP</t>
  </si>
  <si>
    <t>DEMOLIÇÃO DE PASSEIO OU LAJE DE CONCRETO COM EQUIPAMENTO ELÉTRICO</t>
  </si>
  <si>
    <t>M2</t>
  </si>
  <si>
    <t>ED-29189</t>
  </si>
  <si>
    <t xml:space="preserve">COMPACTAÇÃO MECÂNICA DE ATERRO COM ROLO VIBRATÓRIO A 100% DO PROCTOR NORMAL, INCLUSIVE ESPALHAMENTO </t>
  </si>
  <si>
    <t>M3</t>
  </si>
  <si>
    <t>SONDAGEM</t>
  </si>
  <si>
    <t>CO-28390</t>
  </si>
  <si>
    <t>MOBILIZAÇÃO E DESMOBILIZAÇÃO DE EQUIPAMENTO DE SONDAGEM A PERCUSSÃO COM ENSAIO DE PENETRAÇÃO PADRÃO (SPT) - (CUSTO FIXO)</t>
  </si>
  <si>
    <t>UNID.</t>
  </si>
  <si>
    <t>CO-28388</t>
  </si>
  <si>
    <t>SONDAGEM A PERCUSSÃO COM ENSAIO DE PENETRAÇÃO PADRÃO (SPT), DIÂMETRO 2.1/2", EXCLUSIVE MOBILIZAÇÃO E DESMOBILIZAÇÃO</t>
  </si>
  <si>
    <t>ED-51116</t>
  </si>
  <si>
    <t>ESCAVAÇÃO MECÂNICA DE VALAS COM PROFUNDIDADE MAIOR QUE 1,5M E MENOR OU IGUAL 3,0M, INCLUSIVE CARGA EM CAMINHÃO, EXCLUSIVE TRANSPORTE E DESCARGA</t>
  </si>
  <si>
    <t>ED-5376</t>
  </si>
  <si>
    <t>TUBO PERFURADO CORRUGADO EM PEAD PARA DRENAGEM, DN 200MM (8"), EXCLUSIVE ESCAVAÇÃO DE VALA E APLICAÇÃO DE MATERIAL DRENANTE</t>
  </si>
  <si>
    <t>05.09.04</t>
  </si>
  <si>
    <t>ENCHIMENTO MANUAL DE BRITA EM DRENO REF 102719</t>
  </si>
  <si>
    <t>ED-51121</t>
  </si>
  <si>
    <t>REATERRO MANUAL DE VALA, INCLUSIVE ESPALHAMENTO E COMPACTAÇÃO MECANIZADA COM PLACA VIBRATÓRIA</t>
  </si>
  <si>
    <t>23.1</t>
  </si>
  <si>
    <t>23.2</t>
  </si>
  <si>
    <t>RESUMO TOTAL:</t>
  </si>
  <si>
    <t>CONSTRUÇÃO UBS TIPO II :</t>
  </si>
  <si>
    <t>PREPARO DO TERRENO :</t>
  </si>
  <si>
    <t>TOTAL DA OBRA :</t>
  </si>
  <si>
    <t>TAPUME DE PROTEÇÃO - COMPLEMENTO</t>
  </si>
  <si>
    <t>20.1</t>
  </si>
  <si>
    <t>NIVELAMENTO DO TERRENO</t>
  </si>
  <si>
    <t>21.1</t>
  </si>
  <si>
    <t>21.2</t>
  </si>
  <si>
    <t>22.1</t>
  </si>
  <si>
    <t>22.2</t>
  </si>
  <si>
    <t>23.3</t>
  </si>
  <si>
    <t>23.4</t>
  </si>
  <si>
    <t>DRENO PROFUNDO AO REDOR DO TERRENO</t>
  </si>
  <si>
    <t>ONERADO ( X )    DESONERADO (  )</t>
  </si>
  <si>
    <t>PLANILHA DE ORÇAMENTO</t>
  </si>
  <si>
    <t>OBRA:</t>
  </si>
  <si>
    <t>ENDEREÇO:</t>
  </si>
  <si>
    <t>SERVIÇOS PRELIMINARES - PREPARO DO TERRENO</t>
  </si>
  <si>
    <t xml:space="preserve">SINAPI - 05/2025 -  MG
SBC -01/25 - MG 
ORSE - 04/2025- SE 
SETOP - 04/2025 - MG-Região Central
SUDECAP - 04/2025 - MG </t>
  </si>
  <si>
    <t>DATA:</t>
  </si>
  <si>
    <t>ENCARGOS SOCIAIS:</t>
  </si>
  <si>
    <t>B.D.I.:</t>
  </si>
  <si>
    <t>BANCOS:</t>
  </si>
</sst>
</file>

<file path=xl/styles.xml><?xml version="1.0" encoding="utf-8"?>
<styleSheet xmlns="http://schemas.openxmlformats.org/spreadsheetml/2006/main">
  <numFmts count="4">
    <numFmt numFmtId="44" formatCode="_-&quot;R$&quot;\ * #,##0.00_-;\-&quot;R$&quot;\ * #,##0.00_-;_-&quot;R$&quot;\ * &quot;-&quot;??_-;_-@_-"/>
    <numFmt numFmtId="43" formatCode="_-* #,##0.00_-;\-* #,##0.00_-;_-* &quot;-&quot;??_-;_-@_-"/>
    <numFmt numFmtId="164" formatCode="#,##0.00\ %"/>
    <numFmt numFmtId="165" formatCode="0.0"/>
  </numFmts>
  <fonts count="21">
    <font>
      <sz val="11"/>
      <name val="Arial"/>
      <family val="1"/>
    </font>
    <font>
      <b/>
      <sz val="11"/>
      <name val="Arial"/>
      <family val="1"/>
    </font>
    <font>
      <sz val="10"/>
      <name val="Arial"/>
      <family val="1"/>
    </font>
    <font>
      <b/>
      <sz val="10"/>
      <name val="Arial"/>
      <family val="1"/>
    </font>
    <font>
      <b/>
      <sz val="12"/>
      <name val="Arial"/>
      <family val="1"/>
    </font>
    <font>
      <b/>
      <sz val="11"/>
      <name val="Calibri"/>
      <family val="2"/>
    </font>
    <font>
      <b/>
      <sz val="11"/>
      <name val="Arial"/>
      <family val="2"/>
    </font>
    <font>
      <sz val="10"/>
      <name val="Arial"/>
      <family val="2"/>
    </font>
    <font>
      <b/>
      <sz val="10"/>
      <name val="Arial"/>
      <family val="2"/>
    </font>
    <font>
      <b/>
      <sz val="14"/>
      <name val="Arial"/>
      <family val="2"/>
    </font>
    <font>
      <b/>
      <sz val="16"/>
      <name val="Arial"/>
      <family val="1"/>
    </font>
    <font>
      <sz val="9"/>
      <name val="Arial"/>
      <family val="1"/>
    </font>
    <font>
      <b/>
      <sz val="10"/>
      <color rgb="FF000000"/>
      <name val="Arial"/>
      <family val="1"/>
    </font>
    <font>
      <sz val="10"/>
      <color rgb="FF000000"/>
      <name val="Arial"/>
      <family val="1"/>
    </font>
    <font>
      <b/>
      <sz val="11"/>
      <color rgb="FF000000"/>
      <name val="Arial"/>
      <family val="1"/>
    </font>
    <font>
      <b/>
      <sz val="10"/>
      <color rgb="FF000000"/>
      <name val="Arial"/>
      <family val="2"/>
    </font>
    <font>
      <b/>
      <sz val="10"/>
      <color theme="4" tint="-0.249977111117893"/>
      <name val="Arial"/>
      <family val="1"/>
    </font>
    <font>
      <b/>
      <sz val="11"/>
      <color theme="4" tint="-0.249977111117893"/>
      <name val="Arial"/>
      <family val="1"/>
    </font>
    <font>
      <sz val="11"/>
      <color theme="4" tint="-0.249977111117893"/>
      <name val="Arial"/>
      <family val="1"/>
    </font>
    <font>
      <sz val="10"/>
      <color rgb="FF000000"/>
      <name val="Arial"/>
      <family val="2"/>
    </font>
    <font>
      <b/>
      <sz val="9"/>
      <color rgb="FF000000"/>
      <name val="Arial"/>
      <family val="2"/>
    </font>
  </fonts>
  <fills count="10">
    <fill>
      <patternFill patternType="none"/>
    </fill>
    <fill>
      <patternFill patternType="gray125"/>
    </fill>
    <fill>
      <patternFill patternType="solid">
        <fgColor theme="0"/>
        <bgColor indexed="64"/>
      </patternFill>
    </fill>
    <fill>
      <patternFill patternType="solid">
        <fgColor rgb="FFFFFFFF"/>
      </patternFill>
    </fill>
    <fill>
      <patternFill patternType="solid">
        <fgColor rgb="FFD8ECF6"/>
      </patternFill>
    </fill>
    <fill>
      <patternFill patternType="solid">
        <fgColor rgb="FFD8ECF6"/>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rgb="FFFFFFFF"/>
        <bgColor rgb="FF000000"/>
      </patternFill>
    </fill>
  </fills>
  <borders count="44">
    <border>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D0CECE"/>
      </left>
      <right style="thin">
        <color rgb="FFD0CECE"/>
      </right>
      <top style="thin">
        <color rgb="FFD0CECE"/>
      </top>
      <bottom style="thin">
        <color rgb="FFD0CECE"/>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right/>
      <top/>
      <bottom style="thin">
        <color rgb="FF000000"/>
      </bottom>
      <diagonal/>
    </border>
    <border>
      <left style="thin">
        <color rgb="FFD0CECE"/>
      </left>
      <right style="thin">
        <color rgb="FFD0CECE"/>
      </right>
      <top style="thin">
        <color rgb="FFD0CECE"/>
      </top>
      <bottom style="thin">
        <color theme="2"/>
      </bottom>
      <diagonal/>
    </border>
    <border>
      <left/>
      <right/>
      <top style="thin">
        <color rgb="FF000000"/>
      </top>
      <bottom/>
      <diagonal/>
    </border>
    <border>
      <left style="thin">
        <color rgb="FFD0CECE"/>
      </left>
      <right/>
      <top style="thin">
        <color rgb="FFD0CECE"/>
      </top>
      <bottom/>
      <diagonal/>
    </border>
    <border>
      <left style="thin">
        <color rgb="FFD0CECE"/>
      </left>
      <right/>
      <top/>
      <bottom/>
      <diagonal/>
    </border>
    <border>
      <left style="thin">
        <color rgb="FFD0CECE"/>
      </left>
      <right/>
      <top/>
      <bottom style="thin">
        <color theme="2"/>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right style="thin">
        <color theme="2"/>
      </right>
      <top style="thin">
        <color rgb="FFD0CECE"/>
      </top>
      <bottom/>
      <diagonal/>
    </border>
    <border>
      <left/>
      <right style="thin">
        <color theme="2"/>
      </right>
      <top/>
      <bottom/>
      <diagonal/>
    </border>
    <border>
      <left style="thin">
        <color rgb="FFD0CECE"/>
      </left>
      <right/>
      <top/>
      <bottom style="thin">
        <color rgb="FFD0CECE"/>
      </bottom>
      <diagonal/>
    </border>
    <border>
      <left/>
      <right style="thin">
        <color theme="2"/>
      </right>
      <top/>
      <bottom style="thin">
        <color rgb="FFD0CECE"/>
      </bottom>
      <diagonal/>
    </border>
    <border>
      <left style="thin">
        <color theme="2"/>
      </left>
      <right/>
      <top style="thin">
        <color theme="2"/>
      </top>
      <bottom/>
      <diagonal/>
    </border>
    <border>
      <left/>
      <right/>
      <top style="thin">
        <color theme="2"/>
      </top>
      <bottom/>
      <diagonal/>
    </border>
    <border>
      <left/>
      <right style="thin">
        <color rgb="FFD0CECE"/>
      </right>
      <top style="thin">
        <color theme="2"/>
      </top>
      <bottom/>
      <diagonal/>
    </border>
    <border>
      <left style="thin">
        <color theme="2"/>
      </left>
      <right/>
      <top/>
      <bottom/>
      <diagonal/>
    </border>
    <border>
      <left/>
      <right style="thin">
        <color rgb="FFD0CECE"/>
      </right>
      <top/>
      <bottom/>
      <diagonal/>
    </border>
    <border>
      <left style="thin">
        <color theme="2"/>
      </left>
      <right/>
      <top/>
      <bottom style="thin">
        <color rgb="FFCCCCCC"/>
      </bottom>
      <diagonal/>
    </border>
    <border>
      <left/>
      <right/>
      <top/>
      <bottom style="thin">
        <color rgb="FFCCCCCC"/>
      </bottom>
      <diagonal/>
    </border>
    <border>
      <left/>
      <right style="thin">
        <color rgb="FFD0CECE"/>
      </right>
      <top/>
      <bottom style="thin">
        <color rgb="FFCCCCCC"/>
      </bottom>
      <diagonal/>
    </border>
    <border>
      <left style="thin">
        <color rgb="FFD0CECE"/>
      </left>
      <right/>
      <top style="thin">
        <color rgb="FFD0CECE"/>
      </top>
      <bottom style="thin">
        <color rgb="FFD0CECE"/>
      </bottom>
      <diagonal/>
    </border>
    <border>
      <left/>
      <right/>
      <top style="thin">
        <color rgb="FFD0CECE"/>
      </top>
      <bottom style="thin">
        <color rgb="FFD0CECE"/>
      </bottom>
      <diagonal/>
    </border>
    <border>
      <left/>
      <right style="thin">
        <color rgb="FFD0CECE"/>
      </right>
      <top style="thin">
        <color rgb="FFD0CECE"/>
      </top>
      <bottom style="thin">
        <color rgb="FFD0CECE"/>
      </bottom>
      <diagonal/>
    </border>
    <border>
      <left/>
      <right style="thin">
        <color theme="2"/>
      </right>
      <top style="thin">
        <color rgb="FFD0CECE"/>
      </top>
      <bottom style="thin">
        <color rgb="FFD0CECE"/>
      </bottom>
      <diagonal/>
    </border>
    <border>
      <left style="thin">
        <color rgb="FFD0CECE"/>
      </left>
      <right style="thin">
        <color rgb="FFD0CECE"/>
      </right>
      <top style="thin">
        <color rgb="FFD0CECE"/>
      </top>
      <bottom/>
      <diagonal/>
    </border>
    <border>
      <left style="thin">
        <color rgb="FFD0CECE"/>
      </left>
      <right style="thin">
        <color rgb="FFD0CECE"/>
      </right>
      <top/>
      <bottom/>
      <diagonal/>
    </border>
    <border>
      <left style="thin">
        <color rgb="FFD0CECE"/>
      </left>
      <right style="thin">
        <color rgb="FFD0CECE"/>
      </right>
      <top/>
      <bottom style="thin">
        <color rgb="FFD0CECE"/>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right/>
      <top style="thin">
        <color rgb="FFD0CECE"/>
      </top>
      <bottom/>
      <diagonal/>
    </border>
    <border>
      <left/>
      <right style="thin">
        <color rgb="FFD0CECE"/>
      </right>
      <top style="thin">
        <color rgb="FFD0CECE"/>
      </top>
      <bottom/>
      <diagonal/>
    </border>
    <border>
      <left/>
      <right style="thin">
        <color rgb="FFD0CECE"/>
      </right>
      <top/>
      <bottom style="thin">
        <color theme="2"/>
      </bottom>
      <diagonal/>
    </border>
  </borders>
  <cellStyleXfs count="1">
    <xf numFmtId="0" fontId="0" fillId="0" borderId="0"/>
  </cellStyleXfs>
  <cellXfs count="170">
    <xf numFmtId="0" fontId="0" fillId="0" borderId="0" xfId="0"/>
    <xf numFmtId="0" fontId="1" fillId="0" borderId="8" xfId="0" applyFont="1" applyBorder="1"/>
    <xf numFmtId="0" fontId="0" fillId="2" borderId="0" xfId="0" applyFill="1"/>
    <xf numFmtId="0" fontId="1" fillId="3" borderId="9" xfId="0" applyFont="1" applyFill="1" applyBorder="1" applyAlignment="1">
      <alignment horizontal="left" vertical="top" wrapText="1"/>
    </xf>
    <xf numFmtId="0" fontId="1" fillId="3" borderId="9" xfId="0" applyFont="1" applyFill="1" applyBorder="1" applyAlignment="1">
      <alignment horizontal="right" vertical="top" wrapText="1"/>
    </xf>
    <xf numFmtId="0" fontId="1" fillId="3" borderId="9" xfId="0" applyFont="1" applyFill="1" applyBorder="1" applyAlignment="1">
      <alignment horizontal="center" vertical="top" wrapText="1"/>
    </xf>
    <xf numFmtId="0" fontId="12" fillId="4" borderId="10" xfId="0" applyFont="1" applyFill="1" applyBorder="1" applyAlignment="1">
      <alignment horizontal="left" vertical="top" wrapText="1"/>
    </xf>
    <xf numFmtId="0" fontId="12" fillId="4" borderId="10" xfId="0" applyFont="1" applyFill="1" applyBorder="1" applyAlignment="1">
      <alignment horizontal="right" vertical="top" wrapText="1"/>
    </xf>
    <xf numFmtId="0" fontId="13" fillId="2" borderId="10" xfId="0" applyFont="1" applyFill="1" applyBorder="1" applyAlignment="1">
      <alignment horizontal="left" vertical="top" wrapText="1"/>
    </xf>
    <xf numFmtId="0" fontId="13" fillId="2" borderId="10" xfId="0" applyFont="1" applyFill="1" applyBorder="1" applyAlignment="1">
      <alignment horizontal="center" vertical="top" wrapText="1"/>
    </xf>
    <xf numFmtId="0" fontId="3" fillId="3" borderId="0" xfId="0" applyFont="1" applyFill="1" applyAlignment="1">
      <alignment horizontal="right" vertical="top" wrapText="1"/>
    </xf>
    <xf numFmtId="0" fontId="2" fillId="3" borderId="0" xfId="0" applyFont="1" applyFill="1" applyAlignment="1">
      <alignment horizontal="left" vertical="top" wrapText="1"/>
    </xf>
    <xf numFmtId="0" fontId="3" fillId="3" borderId="0" xfId="0" applyFont="1" applyFill="1" applyAlignment="1">
      <alignment horizontal="center" vertical="top" wrapText="1"/>
    </xf>
    <xf numFmtId="0" fontId="3" fillId="3" borderId="11" xfId="0" applyFont="1" applyFill="1" applyBorder="1" applyAlignment="1">
      <alignment horizontal="center" vertical="top" wrapText="1"/>
    </xf>
    <xf numFmtId="4" fontId="3" fillId="3" borderId="11" xfId="0" applyNumberFormat="1" applyFont="1" applyFill="1" applyBorder="1" applyAlignment="1">
      <alignment horizontal="center" vertical="top" wrapText="1"/>
    </xf>
    <xf numFmtId="4" fontId="0" fillId="0" borderId="0" xfId="0" applyNumberFormat="1"/>
    <xf numFmtId="0" fontId="12" fillId="4" borderId="10" xfId="0" applyFont="1" applyFill="1" applyBorder="1" applyAlignment="1">
      <alignment horizontal="center" vertical="top" wrapText="1"/>
    </xf>
    <xf numFmtId="44" fontId="13" fillId="2" borderId="10" xfId="0" applyNumberFormat="1" applyFont="1" applyFill="1" applyBorder="1" applyAlignment="1">
      <alignment horizontal="right" vertical="center" wrapText="1"/>
    </xf>
    <xf numFmtId="44" fontId="14" fillId="4" borderId="10" xfId="0" applyNumberFormat="1" applyFont="1" applyFill="1" applyBorder="1" applyAlignment="1">
      <alignment horizontal="left" vertical="center" wrapText="1"/>
    </xf>
    <xf numFmtId="44" fontId="12" fillId="4" borderId="10" xfId="0" applyNumberFormat="1" applyFont="1" applyFill="1" applyBorder="1" applyAlignment="1">
      <alignment horizontal="left" vertical="center" wrapText="1"/>
    </xf>
    <xf numFmtId="44" fontId="15" fillId="5" borderId="10" xfId="0" applyNumberFormat="1" applyFont="1" applyFill="1" applyBorder="1" applyAlignment="1">
      <alignment horizontal="left" vertical="center" wrapText="1"/>
    </xf>
    <xf numFmtId="0" fontId="16" fillId="4" borderId="10" xfId="0" applyFont="1" applyFill="1" applyBorder="1" applyAlignment="1">
      <alignment horizontal="left" vertical="top" wrapText="1"/>
    </xf>
    <xf numFmtId="44" fontId="17" fillId="4" borderId="10" xfId="0" applyNumberFormat="1" applyFont="1" applyFill="1" applyBorder="1" applyAlignment="1">
      <alignment horizontal="left" vertical="center" wrapText="1"/>
    </xf>
    <xf numFmtId="44" fontId="16" fillId="4" borderId="10" xfId="0" applyNumberFormat="1" applyFont="1" applyFill="1" applyBorder="1" applyAlignment="1">
      <alignment horizontal="left" vertical="center" wrapText="1"/>
    </xf>
    <xf numFmtId="44" fontId="16" fillId="5" borderId="10" xfId="0" applyNumberFormat="1" applyFont="1" applyFill="1" applyBorder="1" applyAlignment="1">
      <alignment horizontal="left" vertical="center" wrapText="1"/>
    </xf>
    <xf numFmtId="44" fontId="18" fillId="2" borderId="10" xfId="0" applyNumberFormat="1" applyFont="1" applyFill="1" applyBorder="1" applyAlignment="1">
      <alignment horizontal="right" vertical="center" wrapText="1"/>
    </xf>
    <xf numFmtId="0" fontId="2" fillId="2" borderId="10" xfId="0" applyFont="1" applyFill="1" applyBorder="1" applyAlignment="1">
      <alignment horizontal="center" vertical="top" wrapText="1"/>
    </xf>
    <xf numFmtId="0" fontId="2" fillId="2" borderId="10" xfId="0" applyFont="1" applyFill="1" applyBorder="1" applyAlignment="1">
      <alignment horizontal="left" vertical="top" wrapText="1"/>
    </xf>
    <xf numFmtId="44" fontId="2" fillId="0" borderId="0" xfId="0" applyNumberFormat="1" applyFont="1" applyAlignment="1">
      <alignment vertical="center"/>
    </xf>
    <xf numFmtId="44" fontId="2" fillId="2" borderId="10" xfId="0" applyNumberFormat="1" applyFont="1" applyFill="1" applyBorder="1" applyAlignment="1">
      <alignment horizontal="right" vertical="center" wrapText="1"/>
    </xf>
    <xf numFmtId="44" fontId="2" fillId="2" borderId="10" xfId="0" applyNumberFormat="1" applyFont="1" applyFill="1" applyBorder="1" applyAlignment="1">
      <alignment horizontal="center" vertical="center" wrapText="1"/>
    </xf>
    <xf numFmtId="44" fontId="3" fillId="5" borderId="10" xfId="0" applyNumberFormat="1" applyFont="1" applyFill="1" applyBorder="1" applyAlignment="1">
      <alignment horizontal="left" vertical="center" wrapText="1"/>
    </xf>
    <xf numFmtId="0" fontId="13" fillId="2" borderId="10" xfId="0" applyFont="1" applyFill="1" applyBorder="1" applyAlignment="1">
      <alignment horizontal="center" vertical="center" wrapText="1"/>
    </xf>
    <xf numFmtId="0" fontId="12" fillId="4" borderId="10" xfId="0" applyFont="1" applyFill="1" applyBorder="1" applyAlignment="1">
      <alignment horizontal="left" vertical="center" wrapText="1"/>
    </xf>
    <xf numFmtId="0" fontId="12" fillId="4"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0" fillId="2" borderId="0" xfId="0" applyFill="1" applyAlignment="1">
      <alignment vertical="center"/>
    </xf>
    <xf numFmtId="44" fontId="7" fillId="2" borderId="10" xfId="0" applyNumberFormat="1" applyFont="1" applyFill="1" applyBorder="1" applyAlignment="1">
      <alignment horizontal="right" vertical="center" wrapText="1"/>
    </xf>
    <xf numFmtId="2" fontId="13" fillId="2" borderId="10" xfId="0" applyNumberFormat="1" applyFont="1" applyFill="1" applyBorder="1" applyAlignment="1">
      <alignment horizontal="center" vertical="center" wrapText="1"/>
    </xf>
    <xf numFmtId="164" fontId="12" fillId="4" borderId="10" xfId="0" applyNumberFormat="1" applyFont="1" applyFill="1" applyBorder="1" applyAlignment="1">
      <alignment horizontal="right" vertical="center" wrapText="1"/>
    </xf>
    <xf numFmtId="164" fontId="13" fillId="2" borderId="10" xfId="0" applyNumberFormat="1" applyFont="1" applyFill="1" applyBorder="1" applyAlignment="1">
      <alignment horizontal="right" vertical="center" wrapText="1"/>
    </xf>
    <xf numFmtId="164" fontId="15" fillId="5" borderId="10" xfId="0" applyNumberFormat="1" applyFont="1" applyFill="1" applyBorder="1" applyAlignment="1">
      <alignment horizontal="right" vertical="center" wrapText="1"/>
    </xf>
    <xf numFmtId="4" fontId="12" fillId="4" borderId="10" xfId="0" applyNumberFormat="1" applyFont="1" applyFill="1" applyBorder="1" applyAlignment="1">
      <alignment horizontal="right" vertical="center" wrapText="1"/>
    </xf>
    <xf numFmtId="0" fontId="6" fillId="0" borderId="12" xfId="0" applyFont="1" applyBorder="1" applyAlignment="1">
      <alignment vertical="center"/>
    </xf>
    <xf numFmtId="4" fontId="0" fillId="2" borderId="0" xfId="0" applyNumberFormat="1" applyFill="1"/>
    <xf numFmtId="0" fontId="12" fillId="6" borderId="10" xfId="0" applyFont="1" applyFill="1" applyBorder="1" applyAlignment="1">
      <alignment horizontal="center" vertical="top" wrapText="1"/>
    </xf>
    <xf numFmtId="0" fontId="12" fillId="6" borderId="10" xfId="0" applyFont="1" applyFill="1" applyBorder="1" applyAlignment="1">
      <alignment horizontal="left" vertical="top" wrapText="1"/>
    </xf>
    <xf numFmtId="0" fontId="12" fillId="6" borderId="10" xfId="0" applyFont="1" applyFill="1" applyBorder="1" applyAlignment="1">
      <alignment horizontal="left" vertical="center" wrapText="1"/>
    </xf>
    <xf numFmtId="0" fontId="12" fillId="6" borderId="10" xfId="0" applyFont="1" applyFill="1" applyBorder="1" applyAlignment="1">
      <alignment horizontal="center" vertical="center" wrapText="1"/>
    </xf>
    <xf numFmtId="44" fontId="16" fillId="6" borderId="10" xfId="0" applyNumberFormat="1" applyFont="1" applyFill="1" applyBorder="1" applyAlignment="1">
      <alignment horizontal="left" vertical="center" wrapText="1"/>
    </xf>
    <xf numFmtId="44" fontId="13" fillId="6" borderId="10" xfId="0" applyNumberFormat="1" applyFont="1" applyFill="1" applyBorder="1" applyAlignment="1">
      <alignment horizontal="right" vertical="center" wrapText="1"/>
    </xf>
    <xf numFmtId="44" fontId="19" fillId="6" borderId="10" xfId="0" applyNumberFormat="1" applyFont="1" applyFill="1" applyBorder="1" applyAlignment="1">
      <alignment horizontal="right" vertical="center" wrapText="1"/>
    </xf>
    <xf numFmtId="164" fontId="13" fillId="6" borderId="10" xfId="0" applyNumberFormat="1" applyFont="1" applyFill="1" applyBorder="1" applyAlignment="1">
      <alignment horizontal="right" vertical="center" wrapText="1"/>
    </xf>
    <xf numFmtId="0" fontId="0" fillId="0" borderId="0" xfId="0" applyAlignment="1">
      <alignment vertical="center"/>
    </xf>
    <xf numFmtId="0" fontId="0" fillId="2" borderId="0" xfId="0" applyFont="1" applyFill="1" applyAlignment="1">
      <alignment vertical="center"/>
    </xf>
    <xf numFmtId="0" fontId="13" fillId="7" borderId="10" xfId="0" applyFont="1" applyFill="1" applyBorder="1" applyAlignment="1">
      <alignment horizontal="left" vertical="top" wrapText="1"/>
    </xf>
    <xf numFmtId="0" fontId="13" fillId="7" borderId="10" xfId="0" applyFont="1" applyFill="1" applyBorder="1" applyAlignment="1">
      <alignment horizontal="center" vertical="top" wrapText="1"/>
    </xf>
    <xf numFmtId="0" fontId="15" fillId="7" borderId="10" xfId="0" applyFont="1" applyFill="1" applyBorder="1" applyAlignment="1">
      <alignment horizontal="right" vertical="top" wrapText="1"/>
    </xf>
    <xf numFmtId="165" fontId="13" fillId="7" borderId="10" xfId="0" applyNumberFormat="1" applyFont="1" applyFill="1" applyBorder="1" applyAlignment="1">
      <alignment horizontal="right" vertical="top" wrapText="1"/>
    </xf>
    <xf numFmtId="4" fontId="13" fillId="7" borderId="10" xfId="0" applyNumberFormat="1" applyFont="1" applyFill="1" applyBorder="1" applyAlignment="1">
      <alignment horizontal="right" vertical="top" wrapText="1"/>
    </xf>
    <xf numFmtId="44" fontId="8" fillId="7" borderId="10" xfId="0" applyNumberFormat="1" applyFont="1" applyFill="1" applyBorder="1" applyAlignment="1">
      <alignment horizontal="right" vertical="center" wrapText="1"/>
    </xf>
    <xf numFmtId="164" fontId="13" fillId="7" borderId="10" xfId="0"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4" fontId="2" fillId="0" borderId="10" xfId="0" applyNumberFormat="1" applyFont="1" applyBorder="1" applyAlignment="1">
      <alignment vertical="center"/>
    </xf>
    <xf numFmtId="0" fontId="0" fillId="0" borderId="0" xfId="0" applyAlignment="1"/>
    <xf numFmtId="0" fontId="2" fillId="3" borderId="0" xfId="0" applyFont="1" applyFill="1" applyAlignment="1">
      <alignment horizontal="center" vertical="top" wrapText="1"/>
    </xf>
    <xf numFmtId="0" fontId="1" fillId="3" borderId="0" xfId="0" applyFont="1" applyFill="1" applyBorder="1" applyAlignment="1">
      <alignment horizontal="right" vertical="top" wrapText="1"/>
    </xf>
    <xf numFmtId="0" fontId="13" fillId="2" borderId="10" xfId="0" applyFont="1" applyFill="1" applyBorder="1" applyAlignment="1">
      <alignment horizontal="left" vertical="center" wrapText="1"/>
    </xf>
    <xf numFmtId="0" fontId="19" fillId="2" borderId="10" xfId="0" applyFont="1" applyFill="1" applyBorder="1" applyAlignment="1">
      <alignment horizontal="center" vertical="center" wrapText="1"/>
    </xf>
    <xf numFmtId="0" fontId="19" fillId="2" borderId="10" xfId="0" applyFont="1" applyFill="1" applyBorder="1" applyAlignment="1">
      <alignment horizontal="left" vertical="center" wrapText="1"/>
    </xf>
    <xf numFmtId="44" fontId="0" fillId="0" borderId="1" xfId="0" applyNumberFormat="1" applyBorder="1" applyAlignment="1">
      <alignment vertical="center"/>
    </xf>
    <xf numFmtId="44" fontId="6" fillId="0" borderId="2" xfId="0" applyNumberFormat="1" applyFont="1" applyBorder="1" applyAlignment="1">
      <alignment vertical="center"/>
    </xf>
    <xf numFmtId="44" fontId="0" fillId="0" borderId="3" xfId="0" applyNumberFormat="1" applyBorder="1" applyAlignment="1">
      <alignment vertical="center"/>
    </xf>
    <xf numFmtId="0" fontId="0" fillId="0" borderId="0" xfId="0" applyAlignment="1">
      <alignment horizontal="center" vertical="center"/>
    </xf>
    <xf numFmtId="0" fontId="1" fillId="5" borderId="9" xfId="0" applyFont="1" applyFill="1" applyBorder="1" applyAlignment="1">
      <alignment horizontal="right" vertical="top" wrapText="1"/>
    </xf>
    <xf numFmtId="0" fontId="1" fillId="5" borderId="9" xfId="0" applyFont="1" applyFill="1" applyBorder="1" applyAlignment="1">
      <alignment horizontal="center" vertical="top" wrapText="1"/>
    </xf>
    <xf numFmtId="0" fontId="1" fillId="5" borderId="0" xfId="0" applyFont="1" applyFill="1" applyBorder="1" applyAlignment="1">
      <alignment horizontal="right" vertical="top" wrapText="1"/>
    </xf>
    <xf numFmtId="0" fontId="13" fillId="5" borderId="10" xfId="0" applyFont="1" applyFill="1" applyBorder="1" applyAlignment="1">
      <alignment horizontal="center" vertical="center" wrapText="1"/>
    </xf>
    <xf numFmtId="44" fontId="2" fillId="5" borderId="10" xfId="0" applyNumberFormat="1" applyFont="1" applyFill="1" applyBorder="1" applyAlignment="1">
      <alignment vertical="center"/>
    </xf>
    <xf numFmtId="44" fontId="13" fillId="5" borderId="10" xfId="0" applyNumberFormat="1" applyFont="1" applyFill="1" applyBorder="1" applyAlignment="1">
      <alignment horizontal="right" vertical="center" wrapText="1"/>
    </xf>
    <xf numFmtId="164" fontId="13" fillId="5" borderId="10" xfId="0" applyNumberFormat="1" applyFont="1" applyFill="1" applyBorder="1" applyAlignment="1">
      <alignment horizontal="right" vertical="center" wrapText="1"/>
    </xf>
    <xf numFmtId="0" fontId="15" fillId="5" borderId="10" xfId="0" applyFont="1" applyFill="1" applyBorder="1" applyAlignment="1">
      <alignment horizontal="center" vertical="center" wrapText="1"/>
    </xf>
    <xf numFmtId="0" fontId="15" fillId="5" borderId="10" xfId="0" applyFont="1" applyFill="1" applyBorder="1" applyAlignment="1">
      <alignment horizontal="left" vertical="top" wrapText="1"/>
    </xf>
    <xf numFmtId="0" fontId="3" fillId="5" borderId="9" xfId="0" applyFont="1" applyFill="1" applyBorder="1" applyAlignment="1">
      <alignment horizontal="center" vertical="top" wrapText="1"/>
    </xf>
    <xf numFmtId="0" fontId="3" fillId="5" borderId="9" xfId="0" applyFont="1" applyFill="1" applyBorder="1" applyAlignment="1">
      <alignment horizontal="right" vertical="top" wrapText="1"/>
    </xf>
    <xf numFmtId="0" fontId="3" fillId="5" borderId="9" xfId="0" applyFont="1" applyFill="1" applyBorder="1" applyAlignment="1">
      <alignment horizontal="left" vertical="top" wrapText="1"/>
    </xf>
    <xf numFmtId="0" fontId="15" fillId="5" borderId="10" xfId="0" applyFont="1" applyFill="1" applyBorder="1" applyAlignment="1">
      <alignment horizontal="center" vertical="top" wrapText="1"/>
    </xf>
    <xf numFmtId="44" fontId="2" fillId="5" borderId="10" xfId="0" applyNumberFormat="1" applyFont="1" applyFill="1" applyBorder="1" applyAlignment="1">
      <alignment horizontal="right" vertical="center" wrapText="1"/>
    </xf>
    <xf numFmtId="0" fontId="13" fillId="5" borderId="10" xfId="0" applyFont="1" applyFill="1" applyBorder="1" applyAlignment="1">
      <alignment horizontal="center" vertical="top" wrapText="1"/>
    </xf>
    <xf numFmtId="44" fontId="2" fillId="5" borderId="10" xfId="0" applyNumberFormat="1" applyFont="1" applyFill="1" applyBorder="1" applyAlignment="1">
      <alignment horizontal="right" vertical="top" wrapText="1"/>
    </xf>
    <xf numFmtId="44" fontId="13" fillId="5" borderId="10" xfId="0" applyNumberFormat="1" applyFont="1" applyFill="1" applyBorder="1" applyAlignment="1">
      <alignment horizontal="right" vertical="top" wrapText="1"/>
    </xf>
    <xf numFmtId="164" fontId="13" fillId="5" borderId="10" xfId="0" applyNumberFormat="1" applyFont="1" applyFill="1" applyBorder="1" applyAlignment="1">
      <alignment horizontal="right" vertical="top" wrapText="1"/>
    </xf>
    <xf numFmtId="0" fontId="1" fillId="8" borderId="10" xfId="0" applyFont="1" applyFill="1" applyBorder="1" applyAlignment="1">
      <alignment horizontal="center" vertical="top" wrapText="1"/>
    </xf>
    <xf numFmtId="0" fontId="1" fillId="8" borderId="9" xfId="0" applyFont="1" applyFill="1" applyBorder="1" applyAlignment="1">
      <alignment horizontal="center" vertical="top" wrapText="1"/>
    </xf>
    <xf numFmtId="43" fontId="0" fillId="0" borderId="0" xfId="0" applyNumberFormat="1" applyAlignment="1"/>
    <xf numFmtId="44" fontId="0" fillId="0" borderId="0" xfId="0" applyNumberFormat="1"/>
    <xf numFmtId="0" fontId="2" fillId="3" borderId="0" xfId="0" applyFont="1" applyFill="1" applyAlignment="1">
      <alignment vertical="top" wrapText="1"/>
    </xf>
    <xf numFmtId="0" fontId="3" fillId="3" borderId="0" xfId="0" applyFont="1" applyFill="1" applyBorder="1" applyAlignment="1">
      <alignment horizontal="center" vertical="top" wrapText="1"/>
    </xf>
    <xf numFmtId="0" fontId="0" fillId="0" borderId="0" xfId="0" applyBorder="1"/>
    <xf numFmtId="0" fontId="6" fillId="0" borderId="0" xfId="0" applyFont="1" applyBorder="1" applyAlignment="1">
      <alignment horizontal="center" vertical="center"/>
    </xf>
    <xf numFmtId="0" fontId="0" fillId="2" borderId="0" xfId="0" applyFill="1" applyBorder="1"/>
    <xf numFmtId="44" fontId="2" fillId="0" borderId="0" xfId="0" applyNumberFormat="1" applyFont="1" applyBorder="1" applyAlignment="1">
      <alignment vertical="center"/>
    </xf>
    <xf numFmtId="44" fontId="0" fillId="2" borderId="0" xfId="0" applyNumberFormat="1" applyFill="1" applyBorder="1" applyAlignment="1">
      <alignment horizontal="center" vertical="center"/>
    </xf>
    <xf numFmtId="44" fontId="2" fillId="2" borderId="0" xfId="0" applyNumberFormat="1" applyFont="1" applyFill="1" applyBorder="1" applyAlignment="1">
      <alignment horizontal="right" vertical="center" wrapText="1"/>
    </xf>
    <xf numFmtId="0" fontId="16" fillId="4" borderId="0" xfId="0" applyFont="1" applyFill="1" applyBorder="1" applyAlignment="1">
      <alignment horizontal="left" vertical="top" wrapText="1"/>
    </xf>
    <xf numFmtId="44" fontId="17" fillId="4" borderId="0" xfId="0" applyNumberFormat="1" applyFont="1" applyFill="1" applyBorder="1" applyAlignment="1">
      <alignment horizontal="left" vertical="center" wrapText="1"/>
    </xf>
    <xf numFmtId="44" fontId="16" fillId="4" borderId="0" xfId="0" applyNumberFormat="1" applyFont="1" applyFill="1" applyBorder="1" applyAlignment="1">
      <alignment horizontal="left" vertical="center" wrapText="1"/>
    </xf>
    <xf numFmtId="44" fontId="2" fillId="2" borderId="0" xfId="0" applyNumberFormat="1" applyFont="1" applyFill="1" applyBorder="1" applyAlignment="1">
      <alignment horizontal="center" vertical="center" wrapText="1"/>
    </xf>
    <xf numFmtId="44" fontId="16" fillId="5" borderId="0" xfId="0" applyNumberFormat="1" applyFont="1" applyFill="1" applyBorder="1" applyAlignment="1">
      <alignment horizontal="left" vertical="center" wrapText="1"/>
    </xf>
    <xf numFmtId="44" fontId="16" fillId="6" borderId="0" xfId="0" applyNumberFormat="1" applyFont="1" applyFill="1" applyBorder="1" applyAlignment="1">
      <alignment horizontal="left" vertical="center" wrapText="1"/>
    </xf>
    <xf numFmtId="44" fontId="3" fillId="5" borderId="0" xfId="0" applyNumberFormat="1" applyFont="1" applyFill="1" applyBorder="1" applyAlignment="1">
      <alignment horizontal="left" vertical="center" wrapText="1"/>
    </xf>
    <xf numFmtId="44" fontId="0" fillId="0" borderId="0" xfId="0" applyNumberFormat="1" applyBorder="1"/>
    <xf numFmtId="0" fontId="1" fillId="0" borderId="8" xfId="0" applyFont="1" applyBorder="1" applyAlignment="1">
      <alignment vertical="center"/>
    </xf>
    <xf numFmtId="0" fontId="6" fillId="9" borderId="8" xfId="0" applyFont="1" applyFill="1" applyBorder="1" applyAlignment="1">
      <alignment horizontal="left" vertical="center"/>
    </xf>
    <xf numFmtId="0" fontId="2" fillId="3" borderId="13" xfId="0" applyFont="1" applyFill="1" applyBorder="1" applyAlignment="1">
      <alignment horizontal="center" vertical="top" wrapText="1"/>
    </xf>
    <xf numFmtId="0" fontId="9" fillId="8" borderId="4" xfId="0" applyFont="1" applyFill="1" applyBorder="1" applyAlignment="1">
      <alignment horizontal="center" vertical="center"/>
    </xf>
    <xf numFmtId="0" fontId="9" fillId="8" borderId="5" xfId="0" applyFont="1" applyFill="1" applyBorder="1" applyAlignment="1">
      <alignment horizontal="center" vertical="center"/>
    </xf>
    <xf numFmtId="0" fontId="9" fillId="8" borderId="6" xfId="0" applyFont="1" applyFill="1" applyBorder="1" applyAlignment="1">
      <alignment horizontal="center" vertical="center"/>
    </xf>
    <xf numFmtId="0" fontId="6" fillId="0" borderId="7"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6" fillId="0" borderId="2" xfId="0" applyFont="1" applyBorder="1" applyAlignment="1">
      <alignment horizontal="center" vertical="center"/>
    </xf>
    <xf numFmtId="10" fontId="5" fillId="9" borderId="14" xfId="0" applyNumberFormat="1" applyFont="1" applyFill="1" applyBorder="1" applyAlignment="1">
      <alignment horizontal="center" vertical="center"/>
    </xf>
    <xf numFmtId="10" fontId="5" fillId="9" borderId="15" xfId="0" applyNumberFormat="1" applyFont="1" applyFill="1" applyBorder="1" applyAlignment="1">
      <alignment horizontal="center" vertical="center"/>
    </xf>
    <xf numFmtId="10" fontId="5" fillId="9" borderId="16" xfId="0" applyNumberFormat="1" applyFont="1" applyFill="1" applyBorder="1" applyAlignment="1">
      <alignment horizontal="center" vertical="center"/>
    </xf>
    <xf numFmtId="0" fontId="0" fillId="0" borderId="0" xfId="0" applyAlignment="1"/>
    <xf numFmtId="0" fontId="1" fillId="3" borderId="17" xfId="0" applyFont="1" applyFill="1" applyBorder="1" applyAlignment="1">
      <alignment horizontal="center" wrapText="1"/>
    </xf>
    <xf numFmtId="0" fontId="0" fillId="0" borderId="18" xfId="0" applyBorder="1" applyAlignment="1"/>
    <xf numFmtId="0" fontId="0" fillId="0" borderId="19" xfId="0" applyBorder="1" applyAlignment="1"/>
    <xf numFmtId="0" fontId="3" fillId="3" borderId="0" xfId="0" applyFont="1" applyFill="1" applyAlignment="1">
      <alignment horizontal="right" vertical="top" wrapText="1"/>
    </xf>
    <xf numFmtId="0" fontId="3" fillId="3" borderId="0" xfId="0" applyFont="1" applyFill="1" applyAlignment="1">
      <alignment horizontal="left" vertical="top" wrapText="1"/>
    </xf>
    <xf numFmtId="4" fontId="3" fillId="3" borderId="0" xfId="0" applyNumberFormat="1" applyFont="1" applyFill="1" applyAlignment="1">
      <alignment horizontal="right" vertical="top" wrapText="1"/>
    </xf>
    <xf numFmtId="0" fontId="1" fillId="9" borderId="14" xfId="0" applyFont="1" applyFill="1" applyBorder="1" applyAlignment="1">
      <alignment horizontal="left" vertical="top" wrapText="1"/>
    </xf>
    <xf numFmtId="0" fontId="1" fillId="9" borderId="20" xfId="0" applyFont="1" applyFill="1" applyBorder="1" applyAlignment="1">
      <alignment horizontal="left" vertical="top" wrapText="1"/>
    </xf>
    <xf numFmtId="0" fontId="11" fillId="0" borderId="1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4" xfId="0" applyFont="1" applyBorder="1" applyAlignment="1">
      <alignment horizontal="center" vertical="center" wrapText="1"/>
    </xf>
    <xf numFmtId="0" fontId="1" fillId="9" borderId="32" xfId="0" applyFont="1" applyFill="1" applyBorder="1" applyAlignment="1">
      <alignment horizontal="left" vertical="center" wrapText="1"/>
    </xf>
    <xf numFmtId="0" fontId="1" fillId="9" borderId="33" xfId="0" applyFont="1" applyFill="1" applyBorder="1" applyAlignment="1">
      <alignment horizontal="left" vertical="center" wrapText="1"/>
    </xf>
    <xf numFmtId="0" fontId="1" fillId="9" borderId="34" xfId="0" applyFont="1" applyFill="1" applyBorder="1" applyAlignment="1">
      <alignment horizontal="left" vertical="center" wrapText="1"/>
    </xf>
    <xf numFmtId="0" fontId="1" fillId="9" borderId="35" xfId="0" applyFont="1" applyFill="1" applyBorder="1" applyAlignment="1">
      <alignment horizontal="left" vertical="center" wrapText="1"/>
    </xf>
    <xf numFmtId="0" fontId="1" fillId="0" borderId="36" xfId="0" applyFont="1" applyBorder="1" applyAlignment="1">
      <alignment vertical="center"/>
    </xf>
    <xf numFmtId="0" fontId="1" fillId="0" borderId="37" xfId="0" applyFont="1" applyBorder="1" applyAlignment="1">
      <alignment vertical="center"/>
    </xf>
    <xf numFmtId="0" fontId="1" fillId="0" borderId="38" xfId="0" applyFont="1" applyBorder="1" applyAlignment="1">
      <alignment vertical="center"/>
    </xf>
    <xf numFmtId="14" fontId="6" fillId="0" borderId="39" xfId="0" applyNumberFormat="1" applyFont="1" applyBorder="1" applyAlignment="1">
      <alignment horizontal="left"/>
    </xf>
    <xf numFmtId="0" fontId="6" fillId="0" borderId="40" xfId="0" applyFont="1" applyBorder="1" applyAlignment="1">
      <alignment horizontal="left"/>
    </xf>
    <xf numFmtId="0" fontId="20" fillId="9" borderId="14" xfId="0" applyFont="1" applyFill="1" applyBorder="1" applyAlignment="1">
      <alignment horizontal="left" vertical="center" wrapText="1"/>
    </xf>
    <xf numFmtId="0" fontId="20" fillId="9" borderId="41" xfId="0" applyFont="1" applyFill="1" applyBorder="1" applyAlignment="1">
      <alignment horizontal="left" vertical="center" wrapText="1"/>
    </xf>
    <xf numFmtId="0" fontId="20" fillId="9" borderId="42" xfId="0" applyFont="1" applyFill="1" applyBorder="1" applyAlignment="1">
      <alignment horizontal="left" vertical="center" wrapText="1"/>
    </xf>
    <xf numFmtId="0" fontId="20" fillId="9" borderId="15" xfId="0" applyFont="1" applyFill="1" applyBorder="1" applyAlignment="1">
      <alignment horizontal="left" vertical="center" wrapText="1"/>
    </xf>
    <xf numFmtId="0" fontId="20" fillId="9" borderId="0" xfId="0" applyFont="1" applyFill="1" applyAlignment="1">
      <alignment horizontal="left" vertical="center" wrapText="1"/>
    </xf>
    <xf numFmtId="0" fontId="20" fillId="9" borderId="28" xfId="0" applyFont="1" applyFill="1" applyBorder="1" applyAlignment="1">
      <alignment horizontal="left" vertical="center" wrapText="1"/>
    </xf>
    <xf numFmtId="0" fontId="20" fillId="9" borderId="16" xfId="0" applyFont="1" applyFill="1" applyBorder="1" applyAlignment="1">
      <alignment horizontal="left" vertical="center" wrapText="1"/>
    </xf>
    <xf numFmtId="0" fontId="20" fillId="9" borderId="18" xfId="0" applyFont="1" applyFill="1" applyBorder="1" applyAlignment="1">
      <alignment horizontal="left" vertical="center" wrapText="1"/>
    </xf>
    <xf numFmtId="0" fontId="20" fillId="9" borderId="43"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428625</xdr:rowOff>
    </xdr:from>
    <xdr:to>
      <xdr:col>2</xdr:col>
      <xdr:colOff>590550</xdr:colOff>
      <xdr:row>4</xdr:row>
      <xdr:rowOff>28575</xdr:rowOff>
    </xdr:to>
    <xdr:pic>
      <xdr:nvPicPr>
        <xdr:cNvPr id="1040" name="Imagem 36" descr="logo-PMJM-2020.JPG"/>
        <xdr:cNvPicPr>
          <a:picLocks noChangeAspect="1"/>
        </xdr:cNvPicPr>
      </xdr:nvPicPr>
      <xdr:blipFill>
        <a:blip xmlns:r="http://schemas.openxmlformats.org/officeDocument/2006/relationships" r:embed="rId1" cstate="print"/>
        <a:srcRect/>
        <a:stretch>
          <a:fillRect/>
        </a:stretch>
      </xdr:blipFill>
      <xdr:spPr bwMode="auto">
        <a:xfrm>
          <a:off x="457200" y="428625"/>
          <a:ext cx="1657350" cy="6381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376"/>
  <sheetViews>
    <sheetView showGridLines="0" tabSelected="1" showOutlineSymbols="0" showWhiteSpace="0" view="pageBreakPreview" topLeftCell="A352" zoomScale="90" zoomScaleNormal="80" zoomScaleSheetLayoutView="90" workbookViewId="0">
      <selection activeCell="A8" sqref="A8:J8"/>
    </sheetView>
  </sheetViews>
  <sheetFormatPr defaultRowHeight="14.25"/>
  <cols>
    <col min="1" max="2" width="10" bestFit="1" customWidth="1"/>
    <col min="3" max="3" width="13.25" bestFit="1" customWidth="1"/>
    <col min="4" max="4" width="63" customWidth="1"/>
    <col min="5" max="5" width="9.625" customWidth="1"/>
    <col min="6" max="6" width="13.25" customWidth="1"/>
    <col min="7" max="7" width="16.25" customWidth="1"/>
    <col min="8" max="8" width="14.375" customWidth="1"/>
    <col min="9" max="9" width="17.75" customWidth="1"/>
    <col min="10" max="10" width="8.625" customWidth="1"/>
    <col min="12" max="12" width="13.875" bestFit="1" customWidth="1"/>
    <col min="13" max="13" width="13.5" customWidth="1"/>
    <col min="14" max="14" width="12.75" customWidth="1"/>
    <col min="15" max="15" width="12" bestFit="1" customWidth="1"/>
  </cols>
  <sheetData>
    <row r="1" spans="1:15" ht="38.25" customHeight="1">
      <c r="A1" s="140"/>
      <c r="B1" s="141"/>
      <c r="C1" s="142"/>
      <c r="D1" s="149" t="s">
        <v>978</v>
      </c>
      <c r="E1" s="150"/>
      <c r="F1" s="150"/>
      <c r="G1" s="150"/>
      <c r="H1" s="150"/>
      <c r="I1" s="150"/>
      <c r="J1" s="151"/>
    </row>
    <row r="2" spans="1:15" ht="18.75" customHeight="1">
      <c r="A2" s="143"/>
      <c r="B2" s="144"/>
      <c r="C2" s="145"/>
      <c r="D2" s="112" t="s">
        <v>979</v>
      </c>
      <c r="E2" s="152" t="s">
        <v>986</v>
      </c>
      <c r="F2" s="153"/>
      <c r="G2" s="154"/>
      <c r="H2" s="113" t="s">
        <v>985</v>
      </c>
      <c r="I2" s="152" t="s">
        <v>984</v>
      </c>
      <c r="J2" s="155"/>
    </row>
    <row r="3" spans="1:15" ht="13.5" customHeight="1">
      <c r="A3" s="143"/>
      <c r="B3" s="144"/>
      <c r="C3" s="145"/>
      <c r="D3" s="156" t="s">
        <v>0</v>
      </c>
      <c r="E3" s="161" t="s">
        <v>982</v>
      </c>
      <c r="F3" s="162"/>
      <c r="G3" s="163"/>
      <c r="H3" s="122">
        <v>0.24640000000000001</v>
      </c>
      <c r="I3" s="134" t="s">
        <v>977</v>
      </c>
      <c r="J3" s="135"/>
      <c r="K3" s="125"/>
      <c r="L3" s="125"/>
    </row>
    <row r="4" spans="1:15" ht="11.25" customHeight="1">
      <c r="A4" s="143"/>
      <c r="B4" s="144"/>
      <c r="C4" s="145"/>
      <c r="D4" s="157"/>
      <c r="E4" s="164"/>
      <c r="F4" s="165"/>
      <c r="G4" s="166"/>
      <c r="H4" s="123"/>
      <c r="I4" s="136"/>
      <c r="J4" s="137"/>
      <c r="K4" s="125"/>
      <c r="L4" s="125"/>
    </row>
    <row r="5" spans="1:15" ht="9" customHeight="1">
      <c r="A5" s="143"/>
      <c r="B5" s="144"/>
      <c r="C5" s="145"/>
      <c r="D5" s="158"/>
      <c r="E5" s="164"/>
      <c r="F5" s="165"/>
      <c r="G5" s="166"/>
      <c r="H5" s="123"/>
      <c r="I5" s="138"/>
      <c r="J5" s="139"/>
      <c r="K5" s="125"/>
      <c r="L5" s="125"/>
    </row>
    <row r="6" spans="1:15" ht="14.25" customHeight="1">
      <c r="A6" s="143"/>
      <c r="B6" s="144"/>
      <c r="C6" s="145"/>
      <c r="D6" s="1" t="s">
        <v>980</v>
      </c>
      <c r="E6" s="164"/>
      <c r="F6" s="165"/>
      <c r="G6" s="166"/>
      <c r="H6" s="123"/>
      <c r="I6" s="132" t="s">
        <v>983</v>
      </c>
      <c r="J6" s="133"/>
    </row>
    <row r="7" spans="1:15" ht="15">
      <c r="A7" s="146"/>
      <c r="B7" s="147"/>
      <c r="C7" s="148"/>
      <c r="D7" s="43" t="s">
        <v>915</v>
      </c>
      <c r="E7" s="167"/>
      <c r="F7" s="168"/>
      <c r="G7" s="169"/>
      <c r="H7" s="124"/>
      <c r="I7" s="159">
        <v>45944</v>
      </c>
      <c r="J7" s="160"/>
    </row>
    <row r="8" spans="1:15" ht="15">
      <c r="A8" s="126" t="s">
        <v>1</v>
      </c>
      <c r="B8" s="127"/>
      <c r="C8" s="127"/>
      <c r="D8" s="127"/>
      <c r="E8" s="127"/>
      <c r="F8" s="127"/>
      <c r="G8" s="127"/>
      <c r="H8" s="127"/>
      <c r="I8" s="127"/>
      <c r="J8" s="128"/>
    </row>
    <row r="9" spans="1:15" ht="30" customHeight="1">
      <c r="A9" s="93" t="s">
        <v>2</v>
      </c>
      <c r="B9" s="93" t="s">
        <v>3</v>
      </c>
      <c r="C9" s="93" t="s">
        <v>4</v>
      </c>
      <c r="D9" s="93" t="s">
        <v>5</v>
      </c>
      <c r="E9" s="93" t="s">
        <v>6</v>
      </c>
      <c r="F9" s="93" t="s">
        <v>7</v>
      </c>
      <c r="G9" s="93" t="s">
        <v>8</v>
      </c>
      <c r="H9" s="93" t="s">
        <v>9</v>
      </c>
      <c r="I9" s="93" t="s">
        <v>10</v>
      </c>
      <c r="J9" s="93" t="s">
        <v>11</v>
      </c>
    </row>
    <row r="10" spans="1:15" ht="24" customHeight="1">
      <c r="A10" s="16" t="s">
        <v>12</v>
      </c>
      <c r="B10" s="6"/>
      <c r="C10" s="6"/>
      <c r="D10" s="6" t="s">
        <v>13</v>
      </c>
      <c r="E10" s="6"/>
      <c r="F10" s="7"/>
      <c r="G10" s="6"/>
      <c r="H10" s="6"/>
      <c r="I10" s="42">
        <f>SUM(I11:I16)</f>
        <v>31814.920000000002</v>
      </c>
      <c r="J10" s="39">
        <f>I10/$I$340</f>
        <v>1.4604349727494267E-2</v>
      </c>
      <c r="L10" s="98"/>
      <c r="M10" s="99"/>
      <c r="N10" s="99"/>
    </row>
    <row r="11" spans="1:15" s="2" customFormat="1" ht="24" customHeight="1">
      <c r="A11" s="9" t="s">
        <v>14</v>
      </c>
      <c r="B11" s="9" t="s">
        <v>15</v>
      </c>
      <c r="C11" s="9" t="s">
        <v>16</v>
      </c>
      <c r="D11" s="8" t="s">
        <v>17</v>
      </c>
      <c r="E11" s="32" t="s">
        <v>18</v>
      </c>
      <c r="F11" s="32">
        <v>4</v>
      </c>
      <c r="G11" s="28">
        <v>1493</v>
      </c>
      <c r="H11" s="17">
        <f t="shared" ref="H11:H16" si="0">ROUND(G11*(1+$H$3),2)</f>
        <v>1860.88</v>
      </c>
      <c r="I11" s="17">
        <f t="shared" ref="I11:I16" si="1">ROUND(H11*F11,2)</f>
        <v>7443.52</v>
      </c>
      <c r="J11" s="40">
        <f>I11/$I$340</f>
        <v>3.4168801708003077E-3</v>
      </c>
      <c r="L11" s="100"/>
      <c r="M11" s="101"/>
      <c r="N11" s="102"/>
    </row>
    <row r="12" spans="1:15" s="2" customFormat="1" ht="24" customHeight="1">
      <c r="A12" s="9" t="s">
        <v>19</v>
      </c>
      <c r="B12" s="9" t="s">
        <v>20</v>
      </c>
      <c r="C12" s="9" t="s">
        <v>16</v>
      </c>
      <c r="D12" s="8" t="s">
        <v>21</v>
      </c>
      <c r="E12" s="32" t="s">
        <v>18</v>
      </c>
      <c r="F12" s="32">
        <v>3</v>
      </c>
      <c r="G12" s="29">
        <v>1779.78</v>
      </c>
      <c r="H12" s="17">
        <f t="shared" si="0"/>
        <v>2218.3200000000002</v>
      </c>
      <c r="I12" s="17">
        <f t="shared" si="1"/>
        <v>6654.96</v>
      </c>
      <c r="J12" s="40">
        <f t="shared" ref="J12:J26" si="2">I12/$I$340</f>
        <v>3.0548988733111772E-3</v>
      </c>
      <c r="K12" s="36"/>
      <c r="L12" s="100"/>
      <c r="M12" s="103"/>
      <c r="N12" s="102"/>
    </row>
    <row r="13" spans="1:15" s="2" customFormat="1" ht="24" customHeight="1">
      <c r="A13" s="9" t="s">
        <v>22</v>
      </c>
      <c r="B13" s="9" t="s">
        <v>23</v>
      </c>
      <c r="C13" s="9" t="s">
        <v>16</v>
      </c>
      <c r="D13" s="8" t="s">
        <v>24</v>
      </c>
      <c r="E13" s="32" t="s">
        <v>18</v>
      </c>
      <c r="F13" s="32">
        <v>4</v>
      </c>
      <c r="G13" s="29">
        <v>1702.56</v>
      </c>
      <c r="H13" s="17">
        <f t="shared" si="0"/>
        <v>2122.0700000000002</v>
      </c>
      <c r="I13" s="17">
        <f t="shared" si="1"/>
        <v>8488.2800000000007</v>
      </c>
      <c r="J13" s="40">
        <f t="shared" si="2"/>
        <v>3.896467748619045E-3</v>
      </c>
      <c r="K13" s="36"/>
      <c r="L13" s="100"/>
      <c r="M13" s="103"/>
      <c r="N13" s="102"/>
      <c r="O13" s="44"/>
    </row>
    <row r="14" spans="1:15" s="2" customFormat="1" ht="24" customHeight="1">
      <c r="A14" s="9" t="s">
        <v>25</v>
      </c>
      <c r="B14" s="9" t="s">
        <v>26</v>
      </c>
      <c r="C14" s="9" t="s">
        <v>16</v>
      </c>
      <c r="D14" s="8" t="s">
        <v>27</v>
      </c>
      <c r="E14" s="32" t="s">
        <v>18</v>
      </c>
      <c r="F14" s="32">
        <v>2</v>
      </c>
      <c r="G14" s="29">
        <v>1286.26</v>
      </c>
      <c r="H14" s="17">
        <f t="shared" si="0"/>
        <v>1603.19</v>
      </c>
      <c r="I14" s="17">
        <f t="shared" si="1"/>
        <v>3206.38</v>
      </c>
      <c r="J14" s="40">
        <f t="shared" si="2"/>
        <v>1.4718595828385884E-3</v>
      </c>
      <c r="K14" s="36"/>
      <c r="L14" s="100"/>
      <c r="M14" s="103"/>
      <c r="N14" s="102"/>
    </row>
    <row r="15" spans="1:15" s="2" customFormat="1" ht="24" customHeight="1">
      <c r="A15" s="9" t="s">
        <v>28</v>
      </c>
      <c r="B15" s="9" t="s">
        <v>29</v>
      </c>
      <c r="C15" s="9" t="s">
        <v>16</v>
      </c>
      <c r="D15" s="8" t="s">
        <v>30</v>
      </c>
      <c r="E15" s="32" t="s">
        <v>18</v>
      </c>
      <c r="F15" s="32">
        <v>1</v>
      </c>
      <c r="G15" s="29">
        <v>1426.22</v>
      </c>
      <c r="H15" s="17">
        <f t="shared" si="0"/>
        <v>1777.64</v>
      </c>
      <c r="I15" s="17">
        <f t="shared" si="1"/>
        <v>1777.64</v>
      </c>
      <c r="J15" s="40">
        <f t="shared" si="2"/>
        <v>8.1600947761562524E-4</v>
      </c>
      <c r="K15" s="36"/>
      <c r="L15" s="100"/>
      <c r="M15" s="103"/>
      <c r="N15" s="102"/>
    </row>
    <row r="16" spans="1:15" s="2" customFormat="1" ht="26.1" customHeight="1">
      <c r="A16" s="9" t="s">
        <v>31</v>
      </c>
      <c r="B16" s="9" t="s">
        <v>32</v>
      </c>
      <c r="C16" s="9" t="s">
        <v>16</v>
      </c>
      <c r="D16" s="8" t="s">
        <v>33</v>
      </c>
      <c r="E16" s="32" t="s">
        <v>18</v>
      </c>
      <c r="F16" s="32">
        <v>2</v>
      </c>
      <c r="G16" s="29">
        <v>1702.56</v>
      </c>
      <c r="H16" s="17">
        <f t="shared" si="0"/>
        <v>2122.0700000000002</v>
      </c>
      <c r="I16" s="17">
        <f t="shared" si="1"/>
        <v>4244.1400000000003</v>
      </c>
      <c r="J16" s="40">
        <f t="shared" si="2"/>
        <v>1.9482338743095225E-3</v>
      </c>
      <c r="K16" s="36"/>
      <c r="L16" s="100"/>
      <c r="M16" s="103"/>
      <c r="N16" s="102"/>
    </row>
    <row r="17" spans="1:14" ht="24" customHeight="1">
      <c r="A17" s="16" t="s">
        <v>34</v>
      </c>
      <c r="B17" s="6"/>
      <c r="C17" s="16"/>
      <c r="D17" s="6" t="s">
        <v>35</v>
      </c>
      <c r="E17" s="6"/>
      <c r="F17" s="16"/>
      <c r="G17" s="21"/>
      <c r="H17" s="6"/>
      <c r="I17" s="42">
        <f>SUM(I18:I25)</f>
        <v>49167.33</v>
      </c>
      <c r="J17" s="39">
        <f>I17/$I$340</f>
        <v>2.256981574956406E-2</v>
      </c>
      <c r="K17" s="53"/>
      <c r="L17" s="98"/>
      <c r="M17" s="104"/>
      <c r="N17" s="102"/>
    </row>
    <row r="18" spans="1:14" s="2" customFormat="1" ht="78" customHeight="1">
      <c r="A18" s="9" t="s">
        <v>36</v>
      </c>
      <c r="B18" s="9" t="s">
        <v>37</v>
      </c>
      <c r="C18" s="9" t="s">
        <v>16</v>
      </c>
      <c r="D18" s="8" t="s">
        <v>38</v>
      </c>
      <c r="E18" s="32" t="s">
        <v>39</v>
      </c>
      <c r="F18" s="32">
        <v>1</v>
      </c>
      <c r="G18" s="29">
        <v>3083.16</v>
      </c>
      <c r="H18" s="17">
        <f t="shared" ref="H18:H24" si="3">ROUND(G18*(1+$H$3),2)</f>
        <v>3842.85</v>
      </c>
      <c r="I18" s="17">
        <f t="shared" ref="I18:I24" si="4">ROUND(H18*F18,2)</f>
        <v>3842.85</v>
      </c>
      <c r="J18" s="40">
        <f t="shared" si="2"/>
        <v>1.7640253488080855E-3</v>
      </c>
      <c r="K18" s="36"/>
      <c r="L18" s="100"/>
      <c r="M18" s="103"/>
      <c r="N18" s="102"/>
    </row>
    <row r="19" spans="1:14" s="2" customFormat="1" ht="65.099999999999994" customHeight="1">
      <c r="A19" s="9" t="s">
        <v>40</v>
      </c>
      <c r="B19" s="9" t="s">
        <v>41</v>
      </c>
      <c r="C19" s="9" t="s">
        <v>16</v>
      </c>
      <c r="D19" s="8" t="s">
        <v>42</v>
      </c>
      <c r="E19" s="32" t="s">
        <v>43</v>
      </c>
      <c r="F19" s="32">
        <v>24</v>
      </c>
      <c r="G19" s="29">
        <v>220.71</v>
      </c>
      <c r="H19" s="17">
        <f t="shared" si="3"/>
        <v>275.08999999999997</v>
      </c>
      <c r="I19" s="17">
        <f t="shared" si="4"/>
        <v>6602.16</v>
      </c>
      <c r="J19" s="40">
        <f t="shared" si="2"/>
        <v>3.0306615134306023E-3</v>
      </c>
      <c r="K19" s="36"/>
      <c r="L19" s="100"/>
      <c r="M19" s="103"/>
      <c r="N19" s="102"/>
    </row>
    <row r="20" spans="1:14" s="2" customFormat="1" ht="39" customHeight="1">
      <c r="A20" s="9" t="s">
        <v>44</v>
      </c>
      <c r="B20" s="9" t="s">
        <v>45</v>
      </c>
      <c r="C20" s="9" t="s">
        <v>16</v>
      </c>
      <c r="D20" s="8" t="s">
        <v>46</v>
      </c>
      <c r="E20" s="32" t="s">
        <v>47</v>
      </c>
      <c r="F20" s="32">
        <v>720</v>
      </c>
      <c r="G20" s="29">
        <v>2.68</v>
      </c>
      <c r="H20" s="17">
        <f t="shared" si="3"/>
        <v>3.34</v>
      </c>
      <c r="I20" s="17">
        <f t="shared" si="4"/>
        <v>2404.8000000000002</v>
      </c>
      <c r="J20" s="40">
        <f t="shared" si="2"/>
        <v>1.1039015727425437E-3</v>
      </c>
      <c r="K20" s="36"/>
      <c r="L20" s="100"/>
      <c r="M20" s="103"/>
      <c r="N20" s="102"/>
    </row>
    <row r="21" spans="1:14" s="2" customFormat="1" ht="65.099999999999994" customHeight="1">
      <c r="A21" s="9" t="s">
        <v>48</v>
      </c>
      <c r="B21" s="9" t="s">
        <v>49</v>
      </c>
      <c r="C21" s="9" t="s">
        <v>16</v>
      </c>
      <c r="D21" s="8" t="s">
        <v>50</v>
      </c>
      <c r="E21" s="32" t="s">
        <v>39</v>
      </c>
      <c r="F21" s="32">
        <v>1</v>
      </c>
      <c r="G21" s="29">
        <v>1069.92</v>
      </c>
      <c r="H21" s="17">
        <f t="shared" si="3"/>
        <v>1333.55</v>
      </c>
      <c r="I21" s="17">
        <f t="shared" si="4"/>
        <v>1333.55</v>
      </c>
      <c r="J21" s="40">
        <f t="shared" si="2"/>
        <v>6.1215400130190418E-4</v>
      </c>
      <c r="K21" s="36"/>
      <c r="L21" s="100"/>
      <c r="M21" s="103"/>
      <c r="N21" s="102"/>
    </row>
    <row r="22" spans="1:14" s="2" customFormat="1" ht="51.95" customHeight="1">
      <c r="A22" s="9" t="s">
        <v>51</v>
      </c>
      <c r="B22" s="9" t="s">
        <v>52</v>
      </c>
      <c r="C22" s="9" t="s">
        <v>16</v>
      </c>
      <c r="D22" s="8" t="s">
        <v>53</v>
      </c>
      <c r="E22" s="32" t="s">
        <v>39</v>
      </c>
      <c r="F22" s="32">
        <v>1</v>
      </c>
      <c r="G22" s="29">
        <v>574.36</v>
      </c>
      <c r="H22" s="17">
        <f t="shared" si="3"/>
        <v>715.88</v>
      </c>
      <c r="I22" s="17">
        <f t="shared" si="4"/>
        <v>715.88</v>
      </c>
      <c r="J22" s="40">
        <f t="shared" si="2"/>
        <v>3.2861820438079352E-4</v>
      </c>
      <c r="K22" s="36"/>
      <c r="L22" s="100"/>
      <c r="M22" s="103"/>
      <c r="N22" s="102"/>
    </row>
    <row r="23" spans="1:14" s="2" customFormat="1" ht="51.95" customHeight="1">
      <c r="A23" s="9" t="s">
        <v>54</v>
      </c>
      <c r="B23" s="9" t="s">
        <v>55</v>
      </c>
      <c r="C23" s="9" t="s">
        <v>16</v>
      </c>
      <c r="D23" s="8" t="s">
        <v>56</v>
      </c>
      <c r="E23" s="32" t="s">
        <v>43</v>
      </c>
      <c r="F23" s="32">
        <v>121</v>
      </c>
      <c r="G23" s="29">
        <v>63.42</v>
      </c>
      <c r="H23" s="17">
        <f t="shared" si="3"/>
        <v>79.05</v>
      </c>
      <c r="I23" s="17">
        <f t="shared" si="4"/>
        <v>9565.0499999999993</v>
      </c>
      <c r="J23" s="40">
        <f t="shared" si="2"/>
        <v>4.3907492258653804E-3</v>
      </c>
      <c r="K23" s="36"/>
      <c r="L23" s="100"/>
      <c r="M23" s="103"/>
      <c r="N23" s="102"/>
    </row>
    <row r="24" spans="1:14" s="2" customFormat="1" ht="51.95" customHeight="1">
      <c r="A24" s="9" t="s">
        <v>57</v>
      </c>
      <c r="B24" s="9" t="s">
        <v>58</v>
      </c>
      <c r="C24" s="9" t="s">
        <v>16</v>
      </c>
      <c r="D24" s="8" t="s">
        <v>59</v>
      </c>
      <c r="E24" s="32" t="s">
        <v>39</v>
      </c>
      <c r="F24" s="32">
        <v>1</v>
      </c>
      <c r="G24" s="29">
        <v>14971.21</v>
      </c>
      <c r="H24" s="17">
        <f t="shared" si="3"/>
        <v>18660.12</v>
      </c>
      <c r="I24" s="17">
        <f t="shared" si="4"/>
        <v>18660.12</v>
      </c>
      <c r="J24" s="40">
        <f t="shared" si="2"/>
        <v>8.5657584063392363E-3</v>
      </c>
      <c r="K24" s="36"/>
      <c r="L24" s="100"/>
      <c r="M24" s="103"/>
      <c r="N24" s="102"/>
    </row>
    <row r="25" spans="1:14" s="2" customFormat="1" ht="23.25" customHeight="1">
      <c r="A25" s="9" t="s">
        <v>60</v>
      </c>
      <c r="B25" s="26" t="s">
        <v>61</v>
      </c>
      <c r="C25" s="26" t="s">
        <v>16</v>
      </c>
      <c r="D25" s="27" t="s">
        <v>62</v>
      </c>
      <c r="E25" s="35" t="s">
        <v>63</v>
      </c>
      <c r="F25" s="35">
        <v>0.3</v>
      </c>
      <c r="G25" s="29">
        <f>H25/1.2464</f>
        <v>1616098.5959563542</v>
      </c>
      <c r="H25" s="29">
        <f>I10+SUM(I18:I24)+I27+I32+I38+I44+I50+I53+I61+I74+I83+I90+I99+I110+I116+I119+I157+I160+I169+I191+I215+I238+I249+I277+I293+I299+I305+I309+I312+I319+I329</f>
        <v>2014305.2899999998</v>
      </c>
      <c r="I25" s="29">
        <f>ROUND(H25*F25/100,2)</f>
        <v>6042.92</v>
      </c>
      <c r="J25" s="40">
        <f t="shared" si="2"/>
        <v>2.7739474766955144E-3</v>
      </c>
      <c r="K25" s="36"/>
      <c r="L25" s="100"/>
      <c r="M25" s="103"/>
      <c r="N25" s="102"/>
    </row>
    <row r="26" spans="1:14" ht="24" customHeight="1">
      <c r="A26" s="16" t="s">
        <v>64</v>
      </c>
      <c r="B26" s="6"/>
      <c r="C26" s="16"/>
      <c r="D26" s="6" t="s">
        <v>65</v>
      </c>
      <c r="E26" s="33"/>
      <c r="F26" s="34"/>
      <c r="G26" s="22"/>
      <c r="H26" s="18"/>
      <c r="I26" s="18">
        <f>I27+I32+I38</f>
        <v>376665.06</v>
      </c>
      <c r="J26" s="39">
        <f t="shared" si="2"/>
        <v>0.17290467071322546</v>
      </c>
      <c r="K26" s="53"/>
      <c r="L26" s="98"/>
      <c r="M26" s="105"/>
      <c r="N26" s="102"/>
    </row>
    <row r="27" spans="1:14" ht="24" customHeight="1">
      <c r="A27" s="16" t="s">
        <v>66</v>
      </c>
      <c r="B27" s="6"/>
      <c r="C27" s="16"/>
      <c r="D27" s="6" t="s">
        <v>67</v>
      </c>
      <c r="E27" s="33"/>
      <c r="F27" s="34"/>
      <c r="G27" s="22"/>
      <c r="H27" s="18"/>
      <c r="I27" s="42">
        <f>SUM(I28:I31)</f>
        <v>25194.12</v>
      </c>
      <c r="J27" s="39">
        <f>I27/$I$340</f>
        <v>1.1565131691560369E-2</v>
      </c>
      <c r="K27" s="53"/>
      <c r="L27" s="98"/>
      <c r="M27" s="105"/>
      <c r="N27" s="102"/>
    </row>
    <row r="28" spans="1:14" s="2" customFormat="1" ht="26.1" customHeight="1">
      <c r="A28" s="9" t="s">
        <v>68</v>
      </c>
      <c r="B28" s="9" t="s">
        <v>69</v>
      </c>
      <c r="C28" s="9" t="s">
        <v>16</v>
      </c>
      <c r="D28" s="8" t="s">
        <v>70</v>
      </c>
      <c r="E28" s="32" t="s">
        <v>71</v>
      </c>
      <c r="F28" s="32">
        <v>146.4</v>
      </c>
      <c r="G28" s="29">
        <v>77.290000000000006</v>
      </c>
      <c r="H28" s="17">
        <f t="shared" ref="H28:H59" si="5">ROUND(G28*(1+$H$3),2)</f>
        <v>96.33</v>
      </c>
      <c r="I28" s="17">
        <f>ROUND(H28*F28,2)</f>
        <v>14102.71</v>
      </c>
      <c r="J28" s="40">
        <f t="shared" ref="J28:J60" si="6">I28/$I$340</f>
        <v>6.4737207871473712E-3</v>
      </c>
      <c r="K28" s="36"/>
      <c r="L28" s="100"/>
      <c r="M28" s="103"/>
      <c r="N28" s="102"/>
    </row>
    <row r="29" spans="1:14" s="2" customFormat="1" ht="24" customHeight="1">
      <c r="A29" s="9" t="s">
        <v>72</v>
      </c>
      <c r="B29" s="9" t="s">
        <v>73</v>
      </c>
      <c r="C29" s="9" t="s">
        <v>16</v>
      </c>
      <c r="D29" s="8" t="s">
        <v>74</v>
      </c>
      <c r="E29" s="32" t="s">
        <v>71</v>
      </c>
      <c r="F29" s="32">
        <v>109.66</v>
      </c>
      <c r="G29" s="29">
        <v>77.290000000000006</v>
      </c>
      <c r="H29" s="17">
        <f t="shared" si="5"/>
        <v>96.33</v>
      </c>
      <c r="I29" s="17">
        <f>ROUND(H29*F29,2)</f>
        <v>10563.55</v>
      </c>
      <c r="J29" s="40">
        <f t="shared" si="6"/>
        <v>4.8491015713342054E-3</v>
      </c>
      <c r="K29" s="36"/>
      <c r="L29" s="100"/>
      <c r="M29" s="103"/>
      <c r="N29" s="102"/>
    </row>
    <row r="30" spans="1:14" s="2" customFormat="1" ht="26.1" customHeight="1">
      <c r="A30" s="9" t="s">
        <v>75</v>
      </c>
      <c r="B30" s="9" t="s">
        <v>76</v>
      </c>
      <c r="C30" s="9" t="s">
        <v>16</v>
      </c>
      <c r="D30" s="8" t="s">
        <v>77</v>
      </c>
      <c r="E30" s="32" t="s">
        <v>71</v>
      </c>
      <c r="F30" s="32">
        <v>47.73</v>
      </c>
      <c r="G30" s="29">
        <v>3.42</v>
      </c>
      <c r="H30" s="17">
        <f t="shared" si="5"/>
        <v>4.26</v>
      </c>
      <c r="I30" s="17">
        <f>ROUND(H30*F30,2)</f>
        <v>203.33</v>
      </c>
      <c r="J30" s="40">
        <f t="shared" si="6"/>
        <v>9.3336787585554488E-5</v>
      </c>
      <c r="K30" s="36"/>
      <c r="L30" s="100"/>
      <c r="M30" s="103"/>
      <c r="N30" s="102"/>
    </row>
    <row r="31" spans="1:14" s="2" customFormat="1" ht="39" customHeight="1">
      <c r="A31" s="9" t="s">
        <v>78</v>
      </c>
      <c r="B31" s="26" t="s">
        <v>919</v>
      </c>
      <c r="C31" s="26" t="s">
        <v>16</v>
      </c>
      <c r="D31" s="27" t="s">
        <v>79</v>
      </c>
      <c r="E31" s="35" t="s">
        <v>80</v>
      </c>
      <c r="F31" s="35">
        <v>95.45</v>
      </c>
      <c r="G31" s="29">
        <v>2.73</v>
      </c>
      <c r="H31" s="17">
        <f t="shared" si="5"/>
        <v>3.4</v>
      </c>
      <c r="I31" s="17">
        <f>ROUND(H31*F31,2)</f>
        <v>324.52999999999997</v>
      </c>
      <c r="J31" s="40">
        <f t="shared" si="6"/>
        <v>1.4897254549323756E-4</v>
      </c>
      <c r="K31" s="36"/>
      <c r="L31" s="100"/>
      <c r="M31" s="103"/>
      <c r="N31" s="102"/>
    </row>
    <row r="32" spans="1:14" ht="24" customHeight="1">
      <c r="A32" s="16" t="s">
        <v>81</v>
      </c>
      <c r="B32" s="16"/>
      <c r="C32" s="16"/>
      <c r="D32" s="6" t="s">
        <v>82</v>
      </c>
      <c r="E32" s="33"/>
      <c r="F32" s="34"/>
      <c r="G32" s="22"/>
      <c r="H32" s="18"/>
      <c r="I32" s="42">
        <f>SUM(I33:I37)</f>
        <v>113586.53999999998</v>
      </c>
      <c r="J32" s="39">
        <f>I32/$I$340</f>
        <v>5.214086832517624E-2</v>
      </c>
      <c r="K32" s="53"/>
      <c r="L32" s="98"/>
      <c r="M32" s="105"/>
      <c r="N32" s="102"/>
    </row>
    <row r="33" spans="1:14" s="2" customFormat="1" ht="26.1" customHeight="1">
      <c r="A33" s="9" t="s">
        <v>83</v>
      </c>
      <c r="B33" s="9" t="s">
        <v>84</v>
      </c>
      <c r="C33" s="9" t="s">
        <v>16</v>
      </c>
      <c r="D33" s="8" t="s">
        <v>85</v>
      </c>
      <c r="E33" s="32" t="s">
        <v>47</v>
      </c>
      <c r="F33" s="32">
        <v>166.05</v>
      </c>
      <c r="G33" s="29">
        <v>26.06</v>
      </c>
      <c r="H33" s="17">
        <f t="shared" si="5"/>
        <v>32.479999999999997</v>
      </c>
      <c r="I33" s="17">
        <f>ROUND(H33*F33,2)</f>
        <v>5393.3</v>
      </c>
      <c r="J33" s="40">
        <f t="shared" si="6"/>
        <v>2.4757453228012147E-3</v>
      </c>
      <c r="K33" s="36"/>
      <c r="L33" s="100"/>
      <c r="M33" s="103"/>
      <c r="N33" s="102"/>
    </row>
    <row r="34" spans="1:14" s="2" customFormat="1" ht="26.1" customHeight="1">
      <c r="A34" s="9" t="s">
        <v>86</v>
      </c>
      <c r="B34" s="9" t="s">
        <v>87</v>
      </c>
      <c r="C34" s="9" t="s">
        <v>16</v>
      </c>
      <c r="D34" s="8" t="s">
        <v>88</v>
      </c>
      <c r="E34" s="32" t="s">
        <v>71</v>
      </c>
      <c r="F34" s="32">
        <v>5.52</v>
      </c>
      <c r="G34" s="29">
        <v>413.5</v>
      </c>
      <c r="H34" s="17">
        <f t="shared" si="5"/>
        <v>515.39</v>
      </c>
      <c r="I34" s="17">
        <f>ROUND(H34*F34,2)</f>
        <v>2844.95</v>
      </c>
      <c r="J34" s="40">
        <f t="shared" si="6"/>
        <v>1.305948427883358E-3</v>
      </c>
      <c r="K34" s="36"/>
      <c r="L34" s="100"/>
      <c r="M34" s="103"/>
      <c r="N34" s="102"/>
    </row>
    <row r="35" spans="1:14" s="2" customFormat="1" ht="26.1" customHeight="1">
      <c r="A35" s="9" t="s">
        <v>89</v>
      </c>
      <c r="B35" s="9" t="s">
        <v>90</v>
      </c>
      <c r="C35" s="9" t="s">
        <v>16</v>
      </c>
      <c r="D35" s="8" t="s">
        <v>91</v>
      </c>
      <c r="E35" s="32" t="s">
        <v>47</v>
      </c>
      <c r="F35" s="32">
        <v>310.31</v>
      </c>
      <c r="G35" s="29">
        <v>74.53</v>
      </c>
      <c r="H35" s="17">
        <f t="shared" si="5"/>
        <v>92.89</v>
      </c>
      <c r="I35" s="17">
        <f>ROUND(H35*F35,2)</f>
        <v>28824.7</v>
      </c>
      <c r="J35" s="40">
        <f t="shared" si="6"/>
        <v>1.3231716427075848E-2</v>
      </c>
      <c r="K35" s="36"/>
      <c r="L35" s="100"/>
      <c r="M35" s="103"/>
      <c r="N35" s="102"/>
    </row>
    <row r="36" spans="1:14" s="2" customFormat="1" ht="24" customHeight="1">
      <c r="A36" s="9" t="s">
        <v>92</v>
      </c>
      <c r="B36" s="9" t="s">
        <v>93</v>
      </c>
      <c r="C36" s="9" t="s">
        <v>16</v>
      </c>
      <c r="D36" s="8" t="s">
        <v>94</v>
      </c>
      <c r="E36" s="32" t="s">
        <v>95</v>
      </c>
      <c r="F36" s="32">
        <v>2420.15</v>
      </c>
      <c r="G36" s="29">
        <v>14.42</v>
      </c>
      <c r="H36" s="17">
        <f t="shared" si="5"/>
        <v>17.97</v>
      </c>
      <c r="I36" s="17">
        <f>ROUND(H36*F36,2)</f>
        <v>43490.1</v>
      </c>
      <c r="J36" s="40">
        <f t="shared" si="6"/>
        <v>1.9963734942086867E-2</v>
      </c>
      <c r="K36" s="36"/>
      <c r="L36" s="100"/>
      <c r="M36" s="103"/>
      <c r="N36" s="102"/>
    </row>
    <row r="37" spans="1:14" s="2" customFormat="1" ht="39" customHeight="1">
      <c r="A37" s="9" t="s">
        <v>96</v>
      </c>
      <c r="B37" s="9" t="s">
        <v>97</v>
      </c>
      <c r="C37" s="9" t="s">
        <v>16</v>
      </c>
      <c r="D37" s="8" t="s">
        <v>98</v>
      </c>
      <c r="E37" s="32" t="s">
        <v>71</v>
      </c>
      <c r="F37" s="32">
        <v>36.71</v>
      </c>
      <c r="G37" s="29">
        <v>721.96</v>
      </c>
      <c r="H37" s="17">
        <f t="shared" si="5"/>
        <v>899.85</v>
      </c>
      <c r="I37" s="17">
        <f>ROUND(H37*F37,2)</f>
        <v>33033.49</v>
      </c>
      <c r="J37" s="40">
        <f t="shared" si="6"/>
        <v>1.5163723205328963E-2</v>
      </c>
      <c r="K37" s="36"/>
      <c r="L37" s="100"/>
      <c r="M37" s="103"/>
      <c r="N37" s="102"/>
    </row>
    <row r="38" spans="1:14" ht="24" customHeight="1">
      <c r="A38" s="16" t="s">
        <v>99</v>
      </c>
      <c r="B38" s="16"/>
      <c r="C38" s="16"/>
      <c r="D38" s="6" t="s">
        <v>100</v>
      </c>
      <c r="E38" s="33"/>
      <c r="F38" s="34"/>
      <c r="G38" s="22"/>
      <c r="H38" s="18"/>
      <c r="I38" s="42">
        <f>SUM(I39:I43)</f>
        <v>237884.40000000002</v>
      </c>
      <c r="J38" s="39">
        <f>I38/$I$340</f>
        <v>0.10919867069648885</v>
      </c>
      <c r="K38" s="53"/>
      <c r="L38" s="98"/>
      <c r="M38" s="105"/>
      <c r="N38" s="102"/>
    </row>
    <row r="39" spans="1:14" s="2" customFormat="1" ht="26.1" customHeight="1">
      <c r="A39" s="9" t="s">
        <v>101</v>
      </c>
      <c r="B39" s="9" t="s">
        <v>102</v>
      </c>
      <c r="C39" s="9" t="s">
        <v>16</v>
      </c>
      <c r="D39" s="8" t="s">
        <v>103</v>
      </c>
      <c r="E39" s="32" t="s">
        <v>47</v>
      </c>
      <c r="F39" s="32">
        <v>517.08000000000004</v>
      </c>
      <c r="G39" s="29">
        <v>74.73</v>
      </c>
      <c r="H39" s="17">
        <f t="shared" si="5"/>
        <v>93.14</v>
      </c>
      <c r="I39" s="17">
        <f>ROUND(H39*F39,2)</f>
        <v>48160.83</v>
      </c>
      <c r="J39" s="40">
        <f t="shared" si="6"/>
        <v>2.2107791076840605E-2</v>
      </c>
      <c r="K39" s="36"/>
      <c r="L39" s="100"/>
      <c r="M39" s="103"/>
      <c r="N39" s="102"/>
    </row>
    <row r="40" spans="1:14" s="2" customFormat="1" ht="24" customHeight="1">
      <c r="A40" s="9" t="s">
        <v>104</v>
      </c>
      <c r="B40" s="9" t="s">
        <v>93</v>
      </c>
      <c r="C40" s="9" t="s">
        <v>16</v>
      </c>
      <c r="D40" s="8" t="s">
        <v>94</v>
      </c>
      <c r="E40" s="32" t="s">
        <v>95</v>
      </c>
      <c r="F40" s="32">
        <v>3299.56</v>
      </c>
      <c r="G40" s="29">
        <v>14.42</v>
      </c>
      <c r="H40" s="17">
        <f t="shared" si="5"/>
        <v>17.97</v>
      </c>
      <c r="I40" s="17">
        <f>ROUND(H40*F40,2)</f>
        <v>59293.09</v>
      </c>
      <c r="J40" s="40">
        <f t="shared" si="6"/>
        <v>2.7217953802297568E-2</v>
      </c>
      <c r="K40" s="36"/>
      <c r="L40" s="100"/>
      <c r="M40" s="103"/>
      <c r="N40" s="102"/>
    </row>
    <row r="41" spans="1:14" s="2" customFormat="1" ht="39" customHeight="1">
      <c r="A41" s="9" t="s">
        <v>105</v>
      </c>
      <c r="B41" s="9" t="s">
        <v>97</v>
      </c>
      <c r="C41" s="9" t="s">
        <v>16</v>
      </c>
      <c r="D41" s="8" t="s">
        <v>98</v>
      </c>
      <c r="E41" s="32" t="s">
        <v>71</v>
      </c>
      <c r="F41" s="32">
        <v>43.09</v>
      </c>
      <c r="G41" s="29">
        <v>721.96</v>
      </c>
      <c r="H41" s="17">
        <f t="shared" si="5"/>
        <v>899.85</v>
      </c>
      <c r="I41" s="17">
        <f>ROUND(H41*F41,2)</f>
        <v>38774.54</v>
      </c>
      <c r="J41" s="40">
        <f t="shared" si="6"/>
        <v>1.7799100003479985E-2</v>
      </c>
      <c r="K41" s="36"/>
      <c r="L41" s="100"/>
      <c r="M41" s="103"/>
      <c r="N41" s="102"/>
    </row>
    <row r="42" spans="1:14" s="2" customFormat="1" ht="26.1" customHeight="1">
      <c r="A42" s="9" t="s">
        <v>106</v>
      </c>
      <c r="B42" s="9" t="s">
        <v>107</v>
      </c>
      <c r="C42" s="9" t="s">
        <v>16</v>
      </c>
      <c r="D42" s="8" t="s">
        <v>108</v>
      </c>
      <c r="E42" s="32" t="s">
        <v>47</v>
      </c>
      <c r="F42" s="32">
        <v>455</v>
      </c>
      <c r="G42" s="29">
        <v>147.91</v>
      </c>
      <c r="H42" s="17">
        <f t="shared" si="5"/>
        <v>184.36</v>
      </c>
      <c r="I42" s="17">
        <f>ROUND(H42*F42,2)</f>
        <v>83883.8</v>
      </c>
      <c r="J42" s="40">
        <f t="shared" si="6"/>
        <v>3.8506095620268209E-2</v>
      </c>
      <c r="K42" s="36"/>
      <c r="L42" s="100"/>
      <c r="M42" s="103"/>
      <c r="N42" s="102"/>
    </row>
    <row r="43" spans="1:14" s="2" customFormat="1" ht="51.95" customHeight="1">
      <c r="A43" s="9" t="s">
        <v>109</v>
      </c>
      <c r="B43" s="26" t="s">
        <v>927</v>
      </c>
      <c r="C43" s="9" t="s">
        <v>16</v>
      </c>
      <c r="D43" s="8" t="s">
        <v>110</v>
      </c>
      <c r="E43" s="32" t="s">
        <v>71</v>
      </c>
      <c r="F43" s="32">
        <v>1.69</v>
      </c>
      <c r="G43" s="29">
        <v>3689.75</v>
      </c>
      <c r="H43" s="17">
        <f t="shared" si="5"/>
        <v>4598.8999999999996</v>
      </c>
      <c r="I43" s="17">
        <f>ROUND(H43*F43,2)</f>
        <v>7772.14</v>
      </c>
      <c r="J43" s="40">
        <f t="shared" si="6"/>
        <v>3.5677301936024759E-3</v>
      </c>
      <c r="K43" s="36"/>
      <c r="L43" s="100"/>
      <c r="M43" s="103"/>
      <c r="N43" s="102"/>
    </row>
    <row r="44" spans="1:14" ht="24" customHeight="1">
      <c r="A44" s="16" t="s">
        <v>111</v>
      </c>
      <c r="B44" s="6"/>
      <c r="C44" s="16"/>
      <c r="D44" s="6" t="s">
        <v>112</v>
      </c>
      <c r="E44" s="33"/>
      <c r="F44" s="34"/>
      <c r="G44" s="22"/>
      <c r="H44" s="18"/>
      <c r="I44" s="42">
        <f>SUM(I45:I49)</f>
        <v>151239.94</v>
      </c>
      <c r="J44" s="39">
        <f>I44/$I$340</f>
        <v>6.9425319206373903E-2</v>
      </c>
      <c r="K44" s="53"/>
      <c r="L44" s="98"/>
      <c r="M44" s="105"/>
      <c r="N44" s="102"/>
    </row>
    <row r="45" spans="1:14" s="2" customFormat="1" ht="39" customHeight="1">
      <c r="A45" s="9" t="s">
        <v>113</v>
      </c>
      <c r="B45" s="9" t="s">
        <v>114</v>
      </c>
      <c r="C45" s="9" t="s">
        <v>16</v>
      </c>
      <c r="D45" s="8" t="s">
        <v>115</v>
      </c>
      <c r="E45" s="32" t="s">
        <v>47</v>
      </c>
      <c r="F45" s="32">
        <v>1033.6199999999999</v>
      </c>
      <c r="G45" s="29">
        <v>58.44</v>
      </c>
      <c r="H45" s="17">
        <f t="shared" si="5"/>
        <v>72.84</v>
      </c>
      <c r="I45" s="17">
        <f>ROUND(H45*F45,2)</f>
        <v>75288.88</v>
      </c>
      <c r="J45" s="40">
        <f t="shared" si="6"/>
        <v>3.4560675749344912E-2</v>
      </c>
      <c r="K45" s="36"/>
      <c r="L45" s="100"/>
      <c r="M45" s="103"/>
      <c r="N45" s="102"/>
    </row>
    <row r="46" spans="1:14" s="2" customFormat="1" ht="39" customHeight="1">
      <c r="A46" s="26" t="s">
        <v>116</v>
      </c>
      <c r="B46" s="26" t="s">
        <v>117</v>
      </c>
      <c r="C46" s="26" t="s">
        <v>118</v>
      </c>
      <c r="D46" s="27" t="s">
        <v>119</v>
      </c>
      <c r="E46" s="35" t="s">
        <v>47</v>
      </c>
      <c r="F46" s="35">
        <v>10.65</v>
      </c>
      <c r="G46" s="29">
        <v>173.63</v>
      </c>
      <c r="H46" s="17">
        <f t="shared" si="5"/>
        <v>216.41</v>
      </c>
      <c r="I46" s="17">
        <f>ROUND(H46*F46,2)</f>
        <v>2304.77</v>
      </c>
      <c r="J46" s="40">
        <f t="shared" si="6"/>
        <v>1.0579837108324319E-3</v>
      </c>
      <c r="K46" s="36"/>
      <c r="L46" s="100"/>
      <c r="M46" s="103"/>
      <c r="N46" s="102"/>
    </row>
    <row r="47" spans="1:14" s="2" customFormat="1" ht="51.95" customHeight="1">
      <c r="A47" s="9" t="s">
        <v>120</v>
      </c>
      <c r="B47" s="9" t="s">
        <v>121</v>
      </c>
      <c r="C47" s="9" t="s">
        <v>16</v>
      </c>
      <c r="D47" s="8" t="s">
        <v>122</v>
      </c>
      <c r="E47" s="32" t="s">
        <v>47</v>
      </c>
      <c r="F47" s="32">
        <v>4.7300000000000004</v>
      </c>
      <c r="G47" s="29">
        <v>97.2</v>
      </c>
      <c r="H47" s="17">
        <f t="shared" si="5"/>
        <v>121.15</v>
      </c>
      <c r="I47" s="17">
        <f>ROUND(H47*F47,2)</f>
        <v>573.04</v>
      </c>
      <c r="J47" s="40">
        <f t="shared" si="6"/>
        <v>2.6304880124932936E-4</v>
      </c>
      <c r="K47" s="36"/>
      <c r="L47" s="100"/>
      <c r="M47" s="103"/>
      <c r="N47" s="102"/>
    </row>
    <row r="48" spans="1:14" s="2" customFormat="1" ht="26.1" customHeight="1">
      <c r="A48" s="9" t="s">
        <v>123</v>
      </c>
      <c r="B48" s="9" t="s">
        <v>124</v>
      </c>
      <c r="C48" s="9" t="s">
        <v>16</v>
      </c>
      <c r="D48" s="8" t="s">
        <v>125</v>
      </c>
      <c r="E48" s="32" t="s">
        <v>47</v>
      </c>
      <c r="F48" s="32">
        <v>2.04</v>
      </c>
      <c r="G48" s="29">
        <v>692.1</v>
      </c>
      <c r="H48" s="17">
        <f t="shared" si="5"/>
        <v>862.63</v>
      </c>
      <c r="I48" s="17">
        <f>ROUND(H48*F48,2)</f>
        <v>1759.77</v>
      </c>
      <c r="J48" s="40">
        <f t="shared" si="6"/>
        <v>8.0780641661058977E-4</v>
      </c>
      <c r="K48" s="36"/>
      <c r="L48" s="100"/>
      <c r="M48" s="103"/>
      <c r="N48" s="102"/>
    </row>
    <row r="49" spans="1:14" s="2" customFormat="1" ht="39" customHeight="1">
      <c r="A49" s="9" t="s">
        <v>126</v>
      </c>
      <c r="B49" s="26" t="s">
        <v>930</v>
      </c>
      <c r="C49" s="9" t="s">
        <v>16</v>
      </c>
      <c r="D49" s="8" t="s">
        <v>127</v>
      </c>
      <c r="E49" s="32" t="s">
        <v>43</v>
      </c>
      <c r="F49" s="32">
        <v>84</v>
      </c>
      <c r="G49" s="29">
        <v>681.14</v>
      </c>
      <c r="H49" s="17">
        <f t="shared" si="5"/>
        <v>848.97</v>
      </c>
      <c r="I49" s="17">
        <f>ROUND(H49*F49,2)</f>
        <v>71313.48</v>
      </c>
      <c r="J49" s="40">
        <f t="shared" si="6"/>
        <v>3.2735804528336632E-2</v>
      </c>
      <c r="K49" s="36"/>
      <c r="L49" s="100"/>
      <c r="M49" s="103"/>
      <c r="N49" s="102"/>
    </row>
    <row r="50" spans="1:14" ht="24" customHeight="1">
      <c r="A50" s="16" t="s">
        <v>128</v>
      </c>
      <c r="B50" s="6"/>
      <c r="C50" s="16"/>
      <c r="D50" s="6" t="s">
        <v>129</v>
      </c>
      <c r="E50" s="33"/>
      <c r="F50" s="34"/>
      <c r="G50" s="22"/>
      <c r="H50" s="18"/>
      <c r="I50" s="42">
        <f>SUM(I51:I52)</f>
        <v>23007.410000000003</v>
      </c>
      <c r="J50" s="39">
        <f>I50/$I$340</f>
        <v>1.0561342350188178E-2</v>
      </c>
      <c r="K50" s="53"/>
      <c r="L50" s="98"/>
      <c r="M50" s="105"/>
      <c r="N50" s="102"/>
    </row>
    <row r="51" spans="1:14" s="2" customFormat="1" ht="24" customHeight="1">
      <c r="A51" s="9" t="s">
        <v>130</v>
      </c>
      <c r="B51" s="9" t="s">
        <v>131</v>
      </c>
      <c r="C51" s="9" t="s">
        <v>16</v>
      </c>
      <c r="D51" s="8" t="s">
        <v>132</v>
      </c>
      <c r="E51" s="32" t="s">
        <v>47</v>
      </c>
      <c r="F51" s="32">
        <v>362.69</v>
      </c>
      <c r="G51" s="29">
        <v>32.19</v>
      </c>
      <c r="H51" s="17">
        <f t="shared" si="5"/>
        <v>40.119999999999997</v>
      </c>
      <c r="I51" s="17">
        <f>ROUND(H51*F51,2)</f>
        <v>14551.12</v>
      </c>
      <c r="J51" s="40">
        <f t="shared" si="6"/>
        <v>6.6795593201785944E-3</v>
      </c>
      <c r="K51" s="36"/>
      <c r="L51" s="100"/>
      <c r="M51" s="103"/>
      <c r="N51" s="102"/>
    </row>
    <row r="52" spans="1:14" s="2" customFormat="1" ht="26.1" customHeight="1">
      <c r="A52" s="9" t="s">
        <v>133</v>
      </c>
      <c r="B52" s="9" t="s">
        <v>134</v>
      </c>
      <c r="C52" s="9" t="s">
        <v>16</v>
      </c>
      <c r="D52" s="8" t="s">
        <v>135</v>
      </c>
      <c r="E52" s="32" t="s">
        <v>47</v>
      </c>
      <c r="F52" s="32">
        <v>92.55</v>
      </c>
      <c r="G52" s="29">
        <v>73.31</v>
      </c>
      <c r="H52" s="17">
        <f t="shared" si="5"/>
        <v>91.37</v>
      </c>
      <c r="I52" s="17">
        <f>ROUND(H52*F52,2)</f>
        <v>8456.2900000000009</v>
      </c>
      <c r="J52" s="40">
        <f t="shared" si="6"/>
        <v>3.8817830300095836E-3</v>
      </c>
      <c r="K52" s="36"/>
      <c r="L52" s="100"/>
      <c r="M52" s="103"/>
      <c r="N52" s="102"/>
    </row>
    <row r="53" spans="1:14" ht="24" customHeight="1">
      <c r="A53" s="16" t="s">
        <v>136</v>
      </c>
      <c r="B53" s="16"/>
      <c r="C53" s="16"/>
      <c r="D53" s="6" t="s">
        <v>137</v>
      </c>
      <c r="E53" s="33"/>
      <c r="F53" s="34"/>
      <c r="G53" s="22"/>
      <c r="H53" s="18"/>
      <c r="I53" s="42">
        <f>SUM(I54:I59)</f>
        <v>280197.55</v>
      </c>
      <c r="J53" s="39">
        <f>I53/$I$340</f>
        <v>0.12862213744328324</v>
      </c>
      <c r="K53" s="53"/>
      <c r="L53" s="98"/>
      <c r="M53" s="105"/>
      <c r="N53" s="102"/>
    </row>
    <row r="54" spans="1:14" s="2" customFormat="1" ht="65.099999999999994" customHeight="1">
      <c r="A54" s="9" t="s">
        <v>138</v>
      </c>
      <c r="B54" s="9" t="s">
        <v>139</v>
      </c>
      <c r="C54" s="9" t="s">
        <v>16</v>
      </c>
      <c r="D54" s="8" t="s">
        <v>140</v>
      </c>
      <c r="E54" s="32" t="s">
        <v>95</v>
      </c>
      <c r="F54" s="32">
        <v>5233</v>
      </c>
      <c r="G54" s="29">
        <v>22.45</v>
      </c>
      <c r="H54" s="17">
        <f t="shared" si="5"/>
        <v>27.98</v>
      </c>
      <c r="I54" s="17">
        <f t="shared" ref="I54:I59" si="7">ROUND(H54*F54,2)</f>
        <v>146419.34</v>
      </c>
      <c r="J54" s="40">
        <f t="shared" si="6"/>
        <v>6.7212466610913693E-2</v>
      </c>
      <c r="K54" s="36"/>
      <c r="L54" s="100"/>
      <c r="M54" s="103"/>
      <c r="N54" s="102"/>
    </row>
    <row r="55" spans="1:14" s="2" customFormat="1" ht="26.1" customHeight="1">
      <c r="A55" s="9" t="s">
        <v>141</v>
      </c>
      <c r="B55" s="9" t="s">
        <v>142</v>
      </c>
      <c r="C55" s="9" t="s">
        <v>16</v>
      </c>
      <c r="D55" s="8" t="s">
        <v>143</v>
      </c>
      <c r="E55" s="32" t="s">
        <v>43</v>
      </c>
      <c r="F55" s="32">
        <v>44.7</v>
      </c>
      <c r="G55" s="29">
        <v>86.91</v>
      </c>
      <c r="H55" s="17">
        <f t="shared" si="5"/>
        <v>108.32</v>
      </c>
      <c r="I55" s="17">
        <f t="shared" si="7"/>
        <v>4841.8999999999996</v>
      </c>
      <c r="J55" s="40">
        <f t="shared" si="6"/>
        <v>2.2226301667756664E-3</v>
      </c>
      <c r="K55" s="36"/>
      <c r="L55" s="100"/>
      <c r="M55" s="103"/>
      <c r="N55" s="102"/>
    </row>
    <row r="56" spans="1:14" s="2" customFormat="1" ht="39" customHeight="1">
      <c r="A56" s="26" t="s">
        <v>144</v>
      </c>
      <c r="B56" s="26">
        <v>13060</v>
      </c>
      <c r="C56" s="26" t="s">
        <v>145</v>
      </c>
      <c r="D56" s="27" t="s">
        <v>146</v>
      </c>
      <c r="E56" s="35" t="s">
        <v>47</v>
      </c>
      <c r="F56" s="35">
        <v>38</v>
      </c>
      <c r="G56" s="29">
        <v>481</v>
      </c>
      <c r="H56" s="17">
        <f t="shared" si="5"/>
        <v>599.52</v>
      </c>
      <c r="I56" s="17">
        <f t="shared" si="7"/>
        <v>22781.759999999998</v>
      </c>
      <c r="J56" s="40">
        <f t="shared" si="6"/>
        <v>1.0457759769562197E-2</v>
      </c>
      <c r="K56" s="36"/>
      <c r="L56" s="100"/>
      <c r="M56" s="103"/>
      <c r="N56" s="102"/>
    </row>
    <row r="57" spans="1:14" s="2" customFormat="1" ht="39" customHeight="1">
      <c r="A57" s="9" t="s">
        <v>147</v>
      </c>
      <c r="B57" s="9" t="s">
        <v>148</v>
      </c>
      <c r="C57" s="9" t="s">
        <v>16</v>
      </c>
      <c r="D57" s="8" t="s">
        <v>149</v>
      </c>
      <c r="E57" s="32" t="s">
        <v>43</v>
      </c>
      <c r="F57" s="32">
        <v>79.900000000000006</v>
      </c>
      <c r="G57" s="29">
        <v>50.15</v>
      </c>
      <c r="H57" s="17">
        <f t="shared" si="5"/>
        <v>62.51</v>
      </c>
      <c r="I57" s="17">
        <f t="shared" si="7"/>
        <v>4994.55</v>
      </c>
      <c r="J57" s="40">
        <f t="shared" si="6"/>
        <v>2.2927027612031237E-3</v>
      </c>
      <c r="K57" s="36"/>
      <c r="L57" s="100"/>
      <c r="M57" s="103"/>
      <c r="N57" s="102"/>
    </row>
    <row r="58" spans="1:14" s="2" customFormat="1" ht="39" customHeight="1">
      <c r="A58" s="9" t="s">
        <v>150</v>
      </c>
      <c r="B58" s="9" t="s">
        <v>151</v>
      </c>
      <c r="C58" s="9" t="s">
        <v>16</v>
      </c>
      <c r="D58" s="8" t="s">
        <v>152</v>
      </c>
      <c r="E58" s="32" t="s">
        <v>43</v>
      </c>
      <c r="F58" s="32">
        <v>146.44</v>
      </c>
      <c r="G58" s="29">
        <v>28.89</v>
      </c>
      <c r="H58" s="17">
        <f t="shared" si="5"/>
        <v>36.01</v>
      </c>
      <c r="I58" s="17">
        <f t="shared" si="7"/>
        <v>5273.3</v>
      </c>
      <c r="J58" s="40">
        <f t="shared" si="6"/>
        <v>2.4206604139817268E-3</v>
      </c>
      <c r="K58" s="36"/>
      <c r="L58" s="100"/>
      <c r="M58" s="103"/>
      <c r="N58" s="102"/>
    </row>
    <row r="59" spans="1:14" s="2" customFormat="1" ht="71.25" customHeight="1">
      <c r="A59" s="9" t="s">
        <v>153</v>
      </c>
      <c r="B59" s="9" t="s">
        <v>154</v>
      </c>
      <c r="C59" s="9" t="s">
        <v>16</v>
      </c>
      <c r="D59" s="8" t="s">
        <v>155</v>
      </c>
      <c r="E59" s="32" t="s">
        <v>47</v>
      </c>
      <c r="F59" s="32">
        <v>455</v>
      </c>
      <c r="G59" s="29">
        <v>169.08</v>
      </c>
      <c r="H59" s="17">
        <f t="shared" si="5"/>
        <v>210.74</v>
      </c>
      <c r="I59" s="17">
        <f t="shared" si="7"/>
        <v>95886.7</v>
      </c>
      <c r="J59" s="40">
        <f t="shared" si="6"/>
        <v>4.4015917720846835E-2</v>
      </c>
      <c r="K59" s="36"/>
      <c r="L59" s="100"/>
      <c r="M59" s="103"/>
      <c r="N59" s="102"/>
    </row>
    <row r="60" spans="1:14" ht="24" customHeight="1">
      <c r="A60" s="16" t="s">
        <v>156</v>
      </c>
      <c r="B60" s="6"/>
      <c r="C60" s="16"/>
      <c r="D60" s="6" t="s">
        <v>157</v>
      </c>
      <c r="E60" s="33"/>
      <c r="F60" s="34"/>
      <c r="G60" s="22"/>
      <c r="H60" s="18"/>
      <c r="I60" s="18">
        <f>I61+I74+I83</f>
        <v>474819.00000000006</v>
      </c>
      <c r="J60" s="39">
        <f t="shared" si="6"/>
        <v>0.21796134433967146</v>
      </c>
      <c r="K60" s="53"/>
      <c r="L60" s="98"/>
      <c r="M60" s="105"/>
      <c r="N60" s="102"/>
    </row>
    <row r="61" spans="1:14" ht="24" customHeight="1">
      <c r="A61" s="16" t="s">
        <v>158</v>
      </c>
      <c r="B61" s="6"/>
      <c r="C61" s="16"/>
      <c r="D61" s="6" t="s">
        <v>159</v>
      </c>
      <c r="E61" s="33"/>
      <c r="F61" s="34"/>
      <c r="G61" s="22"/>
      <c r="H61" s="18"/>
      <c r="I61" s="42">
        <f>SUM(I62:I73)</f>
        <v>152166.46000000002</v>
      </c>
      <c r="J61" s="39">
        <f>I61/$I$340</f>
        <v>6.9850629787369181E-2</v>
      </c>
      <c r="K61" s="53"/>
      <c r="L61" s="98"/>
      <c r="M61" s="105"/>
      <c r="N61" s="102"/>
    </row>
    <row r="62" spans="1:14" s="2" customFormat="1" ht="39" customHeight="1">
      <c r="A62" s="9" t="s">
        <v>160</v>
      </c>
      <c r="B62" s="9" t="s">
        <v>161</v>
      </c>
      <c r="C62" s="9" t="s">
        <v>16</v>
      </c>
      <c r="D62" s="8" t="s">
        <v>162</v>
      </c>
      <c r="E62" s="32" t="s">
        <v>47</v>
      </c>
      <c r="F62" s="32">
        <v>5.34</v>
      </c>
      <c r="G62" s="29">
        <v>144.35</v>
      </c>
      <c r="H62" s="17">
        <f t="shared" ref="H62:H88" si="8">ROUND(G62*(1+$H$3),2)</f>
        <v>179.92</v>
      </c>
      <c r="I62" s="17">
        <f t="shared" ref="I62:I73" si="9">ROUND(H62*F62,2)</f>
        <v>960.77</v>
      </c>
      <c r="J62" s="40">
        <f t="shared" ref="J62:J89" si="10">I62/$I$340</f>
        <v>4.4103273205416403E-4</v>
      </c>
      <c r="K62" s="36"/>
      <c r="L62" s="100"/>
      <c r="M62" s="103"/>
      <c r="N62" s="102"/>
    </row>
    <row r="63" spans="1:14" s="2" customFormat="1" ht="26.1" customHeight="1">
      <c r="A63" s="9" t="s">
        <v>163</v>
      </c>
      <c r="B63" s="9" t="s">
        <v>164</v>
      </c>
      <c r="C63" s="9" t="s">
        <v>16</v>
      </c>
      <c r="D63" s="8" t="s">
        <v>165</v>
      </c>
      <c r="E63" s="32" t="s">
        <v>47</v>
      </c>
      <c r="F63" s="32">
        <v>109.84</v>
      </c>
      <c r="G63" s="29">
        <v>79.5</v>
      </c>
      <c r="H63" s="17">
        <f t="shared" si="8"/>
        <v>99.09</v>
      </c>
      <c r="I63" s="17">
        <f t="shared" si="9"/>
        <v>10884.05</v>
      </c>
      <c r="J63" s="40">
        <f t="shared" si="10"/>
        <v>4.9962241819729216E-3</v>
      </c>
      <c r="K63" s="36"/>
      <c r="L63" s="100"/>
      <c r="M63" s="103"/>
      <c r="N63" s="102"/>
    </row>
    <row r="64" spans="1:14" s="2" customFormat="1" ht="51.95" customHeight="1">
      <c r="A64" s="9" t="s">
        <v>166</v>
      </c>
      <c r="B64" s="26" t="s">
        <v>928</v>
      </c>
      <c r="C64" s="9" t="s">
        <v>16</v>
      </c>
      <c r="D64" s="8" t="s">
        <v>167</v>
      </c>
      <c r="E64" s="32" t="s">
        <v>47</v>
      </c>
      <c r="F64" s="32">
        <v>53.28</v>
      </c>
      <c r="G64" s="29">
        <v>104.98</v>
      </c>
      <c r="H64" s="17">
        <f t="shared" si="8"/>
        <v>130.85</v>
      </c>
      <c r="I64" s="17">
        <f t="shared" si="9"/>
        <v>6971.69</v>
      </c>
      <c r="J64" s="40">
        <f t="shared" si="10"/>
        <v>3.2002908997311478E-3</v>
      </c>
      <c r="K64" s="36"/>
      <c r="L64" s="100"/>
      <c r="M64" s="103"/>
      <c r="N64" s="102"/>
    </row>
    <row r="65" spans="1:14" s="2" customFormat="1" ht="65.099999999999994" customHeight="1">
      <c r="A65" s="9" t="s">
        <v>168</v>
      </c>
      <c r="B65" s="9" t="s">
        <v>169</v>
      </c>
      <c r="C65" s="9" t="s">
        <v>16</v>
      </c>
      <c r="D65" s="8" t="s">
        <v>170</v>
      </c>
      <c r="E65" s="32" t="s">
        <v>43</v>
      </c>
      <c r="F65" s="32">
        <v>46</v>
      </c>
      <c r="G65" s="29">
        <v>79.12</v>
      </c>
      <c r="H65" s="17">
        <f t="shared" si="8"/>
        <v>98.62</v>
      </c>
      <c r="I65" s="17">
        <f t="shared" si="9"/>
        <v>4536.5200000000004</v>
      </c>
      <c r="J65" s="40">
        <f t="shared" si="10"/>
        <v>2.0824482546482055E-3</v>
      </c>
      <c r="K65" s="36"/>
      <c r="L65" s="100"/>
      <c r="M65" s="103"/>
      <c r="N65" s="102"/>
    </row>
    <row r="66" spans="1:14" s="2" customFormat="1" ht="65.099999999999994" customHeight="1">
      <c r="A66" s="9" t="s">
        <v>171</v>
      </c>
      <c r="B66" s="9" t="s">
        <v>172</v>
      </c>
      <c r="C66" s="9" t="s">
        <v>16</v>
      </c>
      <c r="D66" s="8" t="s">
        <v>173</v>
      </c>
      <c r="E66" s="32" t="s">
        <v>43</v>
      </c>
      <c r="F66" s="32">
        <v>24</v>
      </c>
      <c r="G66" s="29">
        <v>49.45</v>
      </c>
      <c r="H66" s="17">
        <f t="shared" si="8"/>
        <v>61.63</v>
      </c>
      <c r="I66" s="17">
        <f t="shared" si="9"/>
        <v>1479.12</v>
      </c>
      <c r="J66" s="40">
        <f t="shared" si="10"/>
        <v>6.7897658610901167E-4</v>
      </c>
      <c r="K66" s="36"/>
      <c r="L66" s="100"/>
      <c r="M66" s="103"/>
      <c r="N66" s="102"/>
    </row>
    <row r="67" spans="1:14" s="2" customFormat="1" ht="39" customHeight="1">
      <c r="A67" s="9" t="s">
        <v>174</v>
      </c>
      <c r="B67" s="9" t="s">
        <v>175</v>
      </c>
      <c r="C67" s="9" t="s">
        <v>16</v>
      </c>
      <c r="D67" s="8" t="s">
        <v>176</v>
      </c>
      <c r="E67" s="32" t="s">
        <v>43</v>
      </c>
      <c r="F67" s="32">
        <v>290.64999999999998</v>
      </c>
      <c r="G67" s="29">
        <v>12.37</v>
      </c>
      <c r="H67" s="17">
        <f t="shared" si="8"/>
        <v>15.42</v>
      </c>
      <c r="I67" s="17">
        <f t="shared" si="9"/>
        <v>4481.82</v>
      </c>
      <c r="J67" s="40">
        <f t="shared" si="10"/>
        <v>2.0573387170446551E-3</v>
      </c>
      <c r="K67" s="36"/>
      <c r="L67" s="100"/>
      <c r="M67" s="103"/>
      <c r="N67" s="102"/>
    </row>
    <row r="68" spans="1:14" s="2" customFormat="1" ht="24" customHeight="1">
      <c r="A68" s="9" t="s">
        <v>177</v>
      </c>
      <c r="B68" s="9" t="s">
        <v>178</v>
      </c>
      <c r="C68" s="9" t="s">
        <v>16</v>
      </c>
      <c r="D68" s="8" t="s">
        <v>179</v>
      </c>
      <c r="E68" s="32" t="s">
        <v>47</v>
      </c>
      <c r="F68" s="32">
        <v>1.76</v>
      </c>
      <c r="G68" s="29">
        <v>355.92</v>
      </c>
      <c r="H68" s="17">
        <f t="shared" si="8"/>
        <v>443.62</v>
      </c>
      <c r="I68" s="17">
        <f t="shared" si="9"/>
        <v>780.77</v>
      </c>
      <c r="J68" s="40">
        <f t="shared" si="10"/>
        <v>3.5840536882493176E-4</v>
      </c>
      <c r="K68" s="36"/>
      <c r="L68" s="100"/>
      <c r="M68" s="103"/>
      <c r="N68" s="102"/>
    </row>
    <row r="69" spans="1:14" s="2" customFormat="1" ht="26.1" customHeight="1">
      <c r="A69" s="9" t="s">
        <v>180</v>
      </c>
      <c r="B69" s="9" t="s">
        <v>164</v>
      </c>
      <c r="C69" s="9" t="s">
        <v>16</v>
      </c>
      <c r="D69" s="8" t="s">
        <v>181</v>
      </c>
      <c r="E69" s="32" t="s">
        <v>47</v>
      </c>
      <c r="F69" s="32">
        <v>60</v>
      </c>
      <c r="G69" s="29">
        <v>79.5</v>
      </c>
      <c r="H69" s="17">
        <f t="shared" si="8"/>
        <v>99.09</v>
      </c>
      <c r="I69" s="17">
        <f t="shared" si="9"/>
        <v>5945.4</v>
      </c>
      <c r="J69" s="40">
        <f t="shared" si="10"/>
        <v>2.7291818074615432E-3</v>
      </c>
      <c r="K69" s="36"/>
      <c r="L69" s="100"/>
      <c r="M69" s="103"/>
      <c r="N69" s="102"/>
    </row>
    <row r="70" spans="1:14" s="2" customFormat="1" ht="51.95" customHeight="1">
      <c r="A70" s="9" t="s">
        <v>182</v>
      </c>
      <c r="B70" s="9" t="s">
        <v>183</v>
      </c>
      <c r="C70" s="9" t="s">
        <v>16</v>
      </c>
      <c r="D70" s="8" t="s">
        <v>184</v>
      </c>
      <c r="E70" s="32" t="s">
        <v>47</v>
      </c>
      <c r="F70" s="32">
        <v>2.31</v>
      </c>
      <c r="G70" s="29">
        <v>113.43</v>
      </c>
      <c r="H70" s="17">
        <f t="shared" si="8"/>
        <v>141.38</v>
      </c>
      <c r="I70" s="17">
        <f t="shared" si="9"/>
        <v>326.58999999999997</v>
      </c>
      <c r="J70" s="40">
        <f t="shared" si="10"/>
        <v>1.4991816976130543E-4</v>
      </c>
      <c r="K70" s="36"/>
      <c r="L70" s="100"/>
      <c r="M70" s="103"/>
      <c r="N70" s="102"/>
    </row>
    <row r="71" spans="1:14" s="2" customFormat="1" ht="26.1" customHeight="1">
      <c r="A71" s="9" t="s">
        <v>185</v>
      </c>
      <c r="B71" s="9" t="s">
        <v>186</v>
      </c>
      <c r="C71" s="9" t="s">
        <v>16</v>
      </c>
      <c r="D71" s="8" t="s">
        <v>187</v>
      </c>
      <c r="E71" s="32" t="s">
        <v>47</v>
      </c>
      <c r="F71" s="32">
        <v>397.29</v>
      </c>
      <c r="G71" s="29">
        <v>64.92</v>
      </c>
      <c r="H71" s="17">
        <f t="shared" si="8"/>
        <v>80.92</v>
      </c>
      <c r="I71" s="17">
        <f t="shared" si="9"/>
        <v>32148.71</v>
      </c>
      <c r="J71" s="40">
        <f t="shared" si="10"/>
        <v>1.4757572991784739E-2</v>
      </c>
      <c r="K71" s="36"/>
      <c r="L71" s="100"/>
      <c r="M71" s="103"/>
      <c r="N71" s="102"/>
    </row>
    <row r="72" spans="1:14" s="2" customFormat="1" ht="39" customHeight="1">
      <c r="A72" s="9" t="s">
        <v>188</v>
      </c>
      <c r="B72" s="9" t="s">
        <v>189</v>
      </c>
      <c r="C72" s="9" t="s">
        <v>16</v>
      </c>
      <c r="D72" s="8" t="s">
        <v>190</v>
      </c>
      <c r="E72" s="32" t="s">
        <v>47</v>
      </c>
      <c r="F72" s="32">
        <v>397.29</v>
      </c>
      <c r="G72" s="29">
        <v>47.62</v>
      </c>
      <c r="H72" s="17">
        <f t="shared" si="8"/>
        <v>59.35</v>
      </c>
      <c r="I72" s="17">
        <f t="shared" si="9"/>
        <v>23579.16</v>
      </c>
      <c r="J72" s="40">
        <f t="shared" si="10"/>
        <v>1.0823798988667697E-2</v>
      </c>
      <c r="K72" s="36"/>
      <c r="L72" s="100"/>
      <c r="M72" s="103"/>
      <c r="N72" s="102"/>
    </row>
    <row r="73" spans="1:14" s="2" customFormat="1" ht="39" customHeight="1">
      <c r="A73" s="26" t="s">
        <v>191</v>
      </c>
      <c r="B73" s="26" t="s">
        <v>192</v>
      </c>
      <c r="C73" s="26" t="s">
        <v>193</v>
      </c>
      <c r="D73" s="27" t="s">
        <v>194</v>
      </c>
      <c r="E73" s="35" t="s">
        <v>47</v>
      </c>
      <c r="F73" s="35">
        <v>394.82</v>
      </c>
      <c r="G73" s="29">
        <v>122.07</v>
      </c>
      <c r="H73" s="17">
        <f t="shared" si="8"/>
        <v>152.15</v>
      </c>
      <c r="I73" s="17">
        <f t="shared" si="9"/>
        <v>60071.86</v>
      </c>
      <c r="J73" s="40">
        <f t="shared" si="10"/>
        <v>2.7575441089308841E-2</v>
      </c>
      <c r="K73" s="36"/>
      <c r="L73" s="100"/>
      <c r="M73" s="103"/>
      <c r="N73" s="102"/>
    </row>
    <row r="74" spans="1:14" ht="24" customHeight="1">
      <c r="A74" s="16" t="s">
        <v>195</v>
      </c>
      <c r="B74" s="6"/>
      <c r="C74" s="16"/>
      <c r="D74" s="6" t="s">
        <v>196</v>
      </c>
      <c r="E74" s="33"/>
      <c r="F74" s="34"/>
      <c r="G74" s="23"/>
      <c r="H74" s="19"/>
      <c r="I74" s="42">
        <f>SUM(I75:I82)</f>
        <v>269702.91000000003</v>
      </c>
      <c r="J74" s="39">
        <f>I74/$I$340</f>
        <v>0.12380466838083865</v>
      </c>
      <c r="K74" s="53"/>
      <c r="L74" s="98"/>
      <c r="M74" s="106"/>
      <c r="N74" s="102"/>
    </row>
    <row r="75" spans="1:14" s="2" customFormat="1" ht="39" customHeight="1">
      <c r="A75" s="9" t="s">
        <v>197</v>
      </c>
      <c r="B75" s="9" t="s">
        <v>198</v>
      </c>
      <c r="C75" s="9" t="s">
        <v>16</v>
      </c>
      <c r="D75" s="8" t="s">
        <v>199</v>
      </c>
      <c r="E75" s="32" t="s">
        <v>47</v>
      </c>
      <c r="F75" s="32">
        <v>2067.2399999999998</v>
      </c>
      <c r="G75" s="29">
        <v>10.15</v>
      </c>
      <c r="H75" s="17">
        <f t="shared" si="8"/>
        <v>12.65</v>
      </c>
      <c r="I75" s="17">
        <f t="shared" ref="I75:I82" si="11">ROUND(H75*F75,2)</f>
        <v>26150.59</v>
      </c>
      <c r="J75" s="40">
        <f t="shared" si="10"/>
        <v>1.2004190547715168E-2</v>
      </c>
      <c r="K75" s="36"/>
      <c r="L75" s="100"/>
      <c r="M75" s="103"/>
      <c r="N75" s="102"/>
    </row>
    <row r="76" spans="1:14" s="2" customFormat="1" ht="39" customHeight="1">
      <c r="A76" s="9" t="s">
        <v>200</v>
      </c>
      <c r="B76" s="9" t="s">
        <v>201</v>
      </c>
      <c r="C76" s="9" t="s">
        <v>16</v>
      </c>
      <c r="D76" s="8" t="s">
        <v>202</v>
      </c>
      <c r="E76" s="32" t="s">
        <v>47</v>
      </c>
      <c r="F76" s="32">
        <v>1710.15</v>
      </c>
      <c r="G76" s="29">
        <v>39.1</v>
      </c>
      <c r="H76" s="17">
        <f t="shared" si="8"/>
        <v>48.73</v>
      </c>
      <c r="I76" s="17">
        <f t="shared" si="11"/>
        <v>83335.61</v>
      </c>
      <c r="J76" s="40">
        <f t="shared" si="10"/>
        <v>3.8254453985553584E-2</v>
      </c>
      <c r="K76" s="36"/>
      <c r="L76" s="100"/>
      <c r="M76" s="103"/>
      <c r="N76" s="102"/>
    </row>
    <row r="77" spans="1:14" s="2" customFormat="1" ht="26.1" customHeight="1">
      <c r="A77" s="9" t="s">
        <v>203</v>
      </c>
      <c r="B77" s="9" t="s">
        <v>204</v>
      </c>
      <c r="C77" s="9" t="s">
        <v>16</v>
      </c>
      <c r="D77" s="8" t="s">
        <v>205</v>
      </c>
      <c r="E77" s="32" t="s">
        <v>47</v>
      </c>
      <c r="F77" s="32">
        <v>918.9</v>
      </c>
      <c r="G77" s="29">
        <v>23.3</v>
      </c>
      <c r="H77" s="17">
        <f t="shared" si="8"/>
        <v>29.04</v>
      </c>
      <c r="I77" s="17">
        <f t="shared" si="11"/>
        <v>26684.86</v>
      </c>
      <c r="J77" s="40">
        <f t="shared" si="10"/>
        <v>1.2249442333006734E-2</v>
      </c>
      <c r="K77" s="36"/>
      <c r="L77" s="100"/>
      <c r="M77" s="103"/>
      <c r="N77" s="102"/>
    </row>
    <row r="78" spans="1:14" s="2" customFormat="1" ht="39" customHeight="1">
      <c r="A78" s="9" t="s">
        <v>206</v>
      </c>
      <c r="B78" s="9" t="s">
        <v>207</v>
      </c>
      <c r="C78" s="9" t="s">
        <v>16</v>
      </c>
      <c r="D78" s="8" t="s">
        <v>208</v>
      </c>
      <c r="E78" s="32" t="s">
        <v>47</v>
      </c>
      <c r="F78" s="32">
        <v>1710.15</v>
      </c>
      <c r="G78" s="29">
        <v>16.440000000000001</v>
      </c>
      <c r="H78" s="17">
        <f t="shared" si="8"/>
        <v>20.49</v>
      </c>
      <c r="I78" s="17">
        <f t="shared" si="11"/>
        <v>35040.97</v>
      </c>
      <c r="J78" s="40">
        <f t="shared" si="10"/>
        <v>1.6085238644970183E-2</v>
      </c>
      <c r="K78" s="36"/>
      <c r="L78" s="100"/>
      <c r="M78" s="103"/>
      <c r="N78" s="102"/>
    </row>
    <row r="79" spans="1:14" s="2" customFormat="1" ht="26.1" customHeight="1">
      <c r="A79" s="9" t="s">
        <v>209</v>
      </c>
      <c r="B79" s="9" t="s">
        <v>210</v>
      </c>
      <c r="C79" s="9" t="s">
        <v>16</v>
      </c>
      <c r="D79" s="8" t="s">
        <v>211</v>
      </c>
      <c r="E79" s="32" t="s">
        <v>47</v>
      </c>
      <c r="F79" s="32">
        <v>756.39</v>
      </c>
      <c r="G79" s="29">
        <v>39.24</v>
      </c>
      <c r="H79" s="17">
        <f t="shared" si="8"/>
        <v>48.91</v>
      </c>
      <c r="I79" s="17">
        <f t="shared" si="11"/>
        <v>36995.03</v>
      </c>
      <c r="J79" s="40">
        <f t="shared" si="10"/>
        <v>1.6982232119368591E-2</v>
      </c>
      <c r="K79" s="36"/>
      <c r="L79" s="100"/>
      <c r="M79" s="103"/>
      <c r="N79" s="102"/>
    </row>
    <row r="80" spans="1:14" s="2" customFormat="1" ht="26.1" customHeight="1">
      <c r="A80" s="9" t="s">
        <v>212</v>
      </c>
      <c r="B80" s="9" t="s">
        <v>213</v>
      </c>
      <c r="C80" s="9" t="s">
        <v>16</v>
      </c>
      <c r="D80" s="8" t="s">
        <v>214</v>
      </c>
      <c r="E80" s="32" t="s">
        <v>47</v>
      </c>
      <c r="F80" s="32">
        <v>357.09</v>
      </c>
      <c r="G80" s="29">
        <v>37</v>
      </c>
      <c r="H80" s="17">
        <f t="shared" si="8"/>
        <v>46.12</v>
      </c>
      <c r="I80" s="17">
        <f t="shared" si="11"/>
        <v>16468.990000000002</v>
      </c>
      <c r="J80" s="40">
        <f t="shared" si="10"/>
        <v>7.5599401041588606E-3</v>
      </c>
      <c r="K80" s="36"/>
      <c r="L80" s="100"/>
      <c r="M80" s="103"/>
      <c r="N80" s="102"/>
    </row>
    <row r="81" spans="1:14" s="2" customFormat="1" ht="39" customHeight="1">
      <c r="A81" s="9" t="s">
        <v>215</v>
      </c>
      <c r="B81" s="9" t="s">
        <v>216</v>
      </c>
      <c r="C81" s="9" t="s">
        <v>16</v>
      </c>
      <c r="D81" s="8" t="s">
        <v>217</v>
      </c>
      <c r="E81" s="32" t="s">
        <v>47</v>
      </c>
      <c r="F81" s="32">
        <v>8.19</v>
      </c>
      <c r="G81" s="29">
        <v>90.02</v>
      </c>
      <c r="H81" s="17">
        <f t="shared" si="8"/>
        <v>112.2</v>
      </c>
      <c r="I81" s="17">
        <f t="shared" si="11"/>
        <v>918.92</v>
      </c>
      <c r="J81" s="40">
        <f t="shared" si="10"/>
        <v>4.2182187010336752E-4</v>
      </c>
      <c r="K81" s="36"/>
      <c r="L81" s="100"/>
      <c r="M81" s="103"/>
      <c r="N81" s="102"/>
    </row>
    <row r="82" spans="1:14" s="2" customFormat="1" ht="39" customHeight="1">
      <c r="A82" s="9" t="s">
        <v>218</v>
      </c>
      <c r="B82" s="9" t="s">
        <v>219</v>
      </c>
      <c r="C82" s="9" t="s">
        <v>16</v>
      </c>
      <c r="D82" s="8" t="s">
        <v>220</v>
      </c>
      <c r="E82" s="32" t="s">
        <v>47</v>
      </c>
      <c r="F82" s="32">
        <v>348.9</v>
      </c>
      <c r="G82" s="29">
        <v>101.43</v>
      </c>
      <c r="H82" s="17">
        <f t="shared" si="8"/>
        <v>126.42</v>
      </c>
      <c r="I82" s="17">
        <f t="shared" si="11"/>
        <v>44107.94</v>
      </c>
      <c r="J82" s="40">
        <f t="shared" si="10"/>
        <v>2.024734877596214E-2</v>
      </c>
      <c r="K82" s="36"/>
      <c r="L82" s="100"/>
      <c r="M82" s="103"/>
      <c r="N82" s="102"/>
    </row>
    <row r="83" spans="1:14" ht="24" customHeight="1">
      <c r="A83" s="16" t="s">
        <v>221</v>
      </c>
      <c r="B83" s="6"/>
      <c r="C83" s="16"/>
      <c r="D83" s="6" t="s">
        <v>222</v>
      </c>
      <c r="E83" s="33"/>
      <c r="F83" s="34"/>
      <c r="G83" s="23"/>
      <c r="H83" s="19"/>
      <c r="I83" s="42">
        <f>SUM(I84:I88)</f>
        <v>52949.63</v>
      </c>
      <c r="J83" s="39">
        <f>I83/$I$340</f>
        <v>2.4306046171463643E-2</v>
      </c>
      <c r="K83" s="53"/>
      <c r="L83" s="98"/>
      <c r="M83" s="106"/>
      <c r="N83" s="102"/>
    </row>
    <row r="84" spans="1:14" s="2" customFormat="1" ht="39" customHeight="1">
      <c r="A84" s="9" t="s">
        <v>223</v>
      </c>
      <c r="B84" s="9" t="s">
        <v>224</v>
      </c>
      <c r="C84" s="9" t="s">
        <v>16</v>
      </c>
      <c r="D84" s="8" t="s">
        <v>225</v>
      </c>
      <c r="E84" s="32" t="s">
        <v>47</v>
      </c>
      <c r="F84" s="32">
        <v>388.2</v>
      </c>
      <c r="G84" s="29">
        <v>18.440000000000001</v>
      </c>
      <c r="H84" s="17">
        <f t="shared" si="8"/>
        <v>22.98</v>
      </c>
      <c r="I84" s="17">
        <f>ROUND(H84*F84,2)</f>
        <v>8920.84</v>
      </c>
      <c r="J84" s="40">
        <f t="shared" si="10"/>
        <v>4.0950304832770264E-3</v>
      </c>
      <c r="K84" s="36"/>
      <c r="L84" s="100"/>
      <c r="M84" s="103"/>
      <c r="N84" s="102"/>
    </row>
    <row r="85" spans="1:14" s="2" customFormat="1" ht="39" customHeight="1">
      <c r="A85" s="9" t="s">
        <v>226</v>
      </c>
      <c r="B85" s="9" t="s">
        <v>227</v>
      </c>
      <c r="C85" s="9" t="s">
        <v>16</v>
      </c>
      <c r="D85" s="8" t="s">
        <v>228</v>
      </c>
      <c r="E85" s="32" t="s">
        <v>47</v>
      </c>
      <c r="F85" s="32">
        <v>394.82</v>
      </c>
      <c r="G85" s="29">
        <v>20.68</v>
      </c>
      <c r="H85" s="17">
        <f t="shared" si="8"/>
        <v>25.78</v>
      </c>
      <c r="I85" s="17">
        <f>ROUND(H85*F85,2)</f>
        <v>10178.459999999999</v>
      </c>
      <c r="J85" s="40">
        <f t="shared" si="10"/>
        <v>4.672329508523399E-3</v>
      </c>
      <c r="K85" s="36"/>
      <c r="L85" s="100"/>
      <c r="M85" s="103"/>
      <c r="N85" s="102"/>
    </row>
    <row r="86" spans="1:14" s="2" customFormat="1" ht="51.95" customHeight="1">
      <c r="A86" s="26" t="s">
        <v>229</v>
      </c>
      <c r="B86" s="26" t="s">
        <v>230</v>
      </c>
      <c r="C86" s="26" t="s">
        <v>118</v>
      </c>
      <c r="D86" s="27" t="s">
        <v>231</v>
      </c>
      <c r="E86" s="35" t="s">
        <v>47</v>
      </c>
      <c r="F86" s="35">
        <v>25.6</v>
      </c>
      <c r="G86" s="29">
        <v>79.260000000000005</v>
      </c>
      <c r="H86" s="17">
        <f t="shared" si="8"/>
        <v>98.79</v>
      </c>
      <c r="I86" s="17">
        <f>ROUND(H86*F86,2)</f>
        <v>2529.02</v>
      </c>
      <c r="J86" s="40">
        <f t="shared" si="10"/>
        <v>1.1609236341888506E-3</v>
      </c>
      <c r="K86" s="36"/>
      <c r="L86" s="100"/>
      <c r="M86" s="103"/>
      <c r="N86" s="102"/>
    </row>
    <row r="87" spans="1:14" s="2" customFormat="1" ht="51.95" customHeight="1">
      <c r="A87" s="9" t="s">
        <v>232</v>
      </c>
      <c r="B87" s="9" t="s">
        <v>233</v>
      </c>
      <c r="C87" s="9" t="s">
        <v>16</v>
      </c>
      <c r="D87" s="8" t="s">
        <v>234</v>
      </c>
      <c r="E87" s="32" t="s">
        <v>47</v>
      </c>
      <c r="F87" s="32">
        <v>362.6</v>
      </c>
      <c r="G87" s="29">
        <v>68.67</v>
      </c>
      <c r="H87" s="17">
        <f t="shared" si="8"/>
        <v>85.59</v>
      </c>
      <c r="I87" s="17">
        <f>ROUND(H87*F87,2)</f>
        <v>31034.93</v>
      </c>
      <c r="J87" s="40">
        <f t="shared" si="10"/>
        <v>1.424630241057666E-2</v>
      </c>
      <c r="K87" s="36"/>
      <c r="L87" s="100"/>
      <c r="M87" s="103"/>
      <c r="N87" s="102"/>
    </row>
    <row r="88" spans="1:14" s="2" customFormat="1" ht="26.1" customHeight="1">
      <c r="A88" s="9" t="s">
        <v>235</v>
      </c>
      <c r="B88" s="9" t="s">
        <v>236</v>
      </c>
      <c r="C88" s="9" t="s">
        <v>16</v>
      </c>
      <c r="D88" s="8" t="s">
        <v>237</v>
      </c>
      <c r="E88" s="32" t="s">
        <v>47</v>
      </c>
      <c r="F88" s="32">
        <v>6.62</v>
      </c>
      <c r="G88" s="29">
        <v>34.71</v>
      </c>
      <c r="H88" s="17">
        <f t="shared" si="8"/>
        <v>43.26</v>
      </c>
      <c r="I88" s="17">
        <f>ROUND(H88*F88,2)</f>
        <v>286.38</v>
      </c>
      <c r="J88" s="40">
        <f t="shared" si="10"/>
        <v>1.3146013489770861E-4</v>
      </c>
      <c r="K88" s="36"/>
      <c r="L88" s="100"/>
      <c r="M88" s="103"/>
      <c r="N88" s="102"/>
    </row>
    <row r="89" spans="1:14" ht="24" customHeight="1">
      <c r="A89" s="16" t="s">
        <v>238</v>
      </c>
      <c r="B89" s="6"/>
      <c r="C89" s="16"/>
      <c r="D89" s="6" t="s">
        <v>239</v>
      </c>
      <c r="E89" s="33"/>
      <c r="F89" s="34"/>
      <c r="G89" s="23"/>
      <c r="H89" s="19"/>
      <c r="I89" s="19">
        <f>I90+I99+I110</f>
        <v>163168.30000000002</v>
      </c>
      <c r="J89" s="39">
        <f t="shared" si="10"/>
        <v>7.4900924397757487E-2</v>
      </c>
      <c r="K89" s="53"/>
      <c r="L89" s="98"/>
      <c r="M89" s="106"/>
      <c r="N89" s="102"/>
    </row>
    <row r="90" spans="1:14" ht="24" customHeight="1">
      <c r="A90" s="16" t="s">
        <v>240</v>
      </c>
      <c r="B90" s="6"/>
      <c r="C90" s="16"/>
      <c r="D90" s="6" t="s">
        <v>241</v>
      </c>
      <c r="E90" s="33"/>
      <c r="F90" s="34"/>
      <c r="G90" s="23"/>
      <c r="H90" s="19"/>
      <c r="I90" s="42">
        <f>SUM(I91:I98)</f>
        <v>49058.320000000007</v>
      </c>
      <c r="J90" s="39">
        <f>I90/$I$340</f>
        <v>2.2519775700310628E-2</v>
      </c>
      <c r="K90" s="53"/>
      <c r="L90" s="98"/>
      <c r="M90" s="106"/>
      <c r="N90" s="102"/>
    </row>
    <row r="91" spans="1:14" s="2" customFormat="1" ht="39" customHeight="1">
      <c r="A91" s="9" t="s">
        <v>242</v>
      </c>
      <c r="B91" s="9" t="s">
        <v>243</v>
      </c>
      <c r="C91" s="9" t="s">
        <v>16</v>
      </c>
      <c r="D91" s="8" t="s">
        <v>244</v>
      </c>
      <c r="E91" s="32" t="s">
        <v>39</v>
      </c>
      <c r="F91" s="32">
        <v>2</v>
      </c>
      <c r="G91" s="29">
        <v>1045.43</v>
      </c>
      <c r="H91" s="17">
        <f t="shared" ref="H91:H114" si="12">ROUND(G91*(1+$H$3),2)</f>
        <v>1303.02</v>
      </c>
      <c r="I91" s="17">
        <f t="shared" ref="I91:I98" si="13">ROUND(H91*F91,2)</f>
        <v>2606.04</v>
      </c>
      <c r="J91" s="40">
        <f t="shared" ref="J91:J115" si="14">I91/$I$340</f>
        <v>1.1962789648328255E-3</v>
      </c>
      <c r="K91" s="36"/>
      <c r="L91" s="100"/>
      <c r="M91" s="103"/>
      <c r="N91" s="102"/>
    </row>
    <row r="92" spans="1:14" s="2" customFormat="1" ht="39" customHeight="1">
      <c r="A92" s="9" t="s">
        <v>245</v>
      </c>
      <c r="B92" s="9" t="s">
        <v>246</v>
      </c>
      <c r="C92" s="9" t="s">
        <v>16</v>
      </c>
      <c r="D92" s="8" t="s">
        <v>247</v>
      </c>
      <c r="E92" s="32" t="s">
        <v>39</v>
      </c>
      <c r="F92" s="32">
        <v>17</v>
      </c>
      <c r="G92" s="29">
        <v>1083.56</v>
      </c>
      <c r="H92" s="17">
        <f t="shared" si="12"/>
        <v>1350.55</v>
      </c>
      <c r="I92" s="17">
        <f t="shared" si="13"/>
        <v>22959.35</v>
      </c>
      <c r="J92" s="40">
        <f t="shared" si="14"/>
        <v>1.0539280844205971E-2</v>
      </c>
      <c r="K92" s="36"/>
      <c r="L92" s="100"/>
      <c r="M92" s="103"/>
      <c r="N92" s="102"/>
    </row>
    <row r="93" spans="1:14" s="2" customFormat="1" ht="30" customHeight="1">
      <c r="A93" s="26" t="s">
        <v>248</v>
      </c>
      <c r="B93" s="26" t="s">
        <v>249</v>
      </c>
      <c r="C93" s="26" t="s">
        <v>250</v>
      </c>
      <c r="D93" s="27" t="s">
        <v>251</v>
      </c>
      <c r="E93" s="35" t="s">
        <v>39</v>
      </c>
      <c r="F93" s="35">
        <v>4</v>
      </c>
      <c r="G93" s="29">
        <v>1495.93</v>
      </c>
      <c r="H93" s="17">
        <f t="shared" si="12"/>
        <v>1864.53</v>
      </c>
      <c r="I93" s="17">
        <f t="shared" si="13"/>
        <v>7458.12</v>
      </c>
      <c r="J93" s="40">
        <f t="shared" si="14"/>
        <v>3.4235821680400117E-3</v>
      </c>
      <c r="K93" s="54"/>
      <c r="L93" s="100"/>
      <c r="M93" s="103"/>
      <c r="N93" s="102"/>
    </row>
    <row r="94" spans="1:14" s="2" customFormat="1" ht="51.95" customHeight="1">
      <c r="A94" s="26" t="s">
        <v>252</v>
      </c>
      <c r="B94" s="26" t="s">
        <v>253</v>
      </c>
      <c r="C94" s="26" t="s">
        <v>118</v>
      </c>
      <c r="D94" s="27" t="s">
        <v>254</v>
      </c>
      <c r="E94" s="35" t="s">
        <v>39</v>
      </c>
      <c r="F94" s="35">
        <v>2</v>
      </c>
      <c r="G94" s="29">
        <v>744.69</v>
      </c>
      <c r="H94" s="17">
        <f t="shared" si="12"/>
        <v>928.18</v>
      </c>
      <c r="I94" s="17">
        <f t="shared" si="13"/>
        <v>1856.36</v>
      </c>
      <c r="J94" s="40">
        <f t="shared" si="14"/>
        <v>8.5214517780120942E-4</v>
      </c>
      <c r="K94" s="36"/>
      <c r="L94" s="100"/>
      <c r="M94" s="103"/>
      <c r="N94" s="102"/>
    </row>
    <row r="95" spans="1:14" s="2" customFormat="1" ht="51.95" customHeight="1">
      <c r="A95" s="26" t="s">
        <v>255</v>
      </c>
      <c r="B95" s="26" t="s">
        <v>256</v>
      </c>
      <c r="C95" s="26" t="s">
        <v>145</v>
      </c>
      <c r="D95" s="27" t="s">
        <v>257</v>
      </c>
      <c r="E95" s="35" t="s">
        <v>39</v>
      </c>
      <c r="F95" s="35">
        <v>2</v>
      </c>
      <c r="G95" s="29">
        <v>938.08</v>
      </c>
      <c r="H95" s="17">
        <f t="shared" si="12"/>
        <v>1169.22</v>
      </c>
      <c r="I95" s="17">
        <f t="shared" si="13"/>
        <v>2338.44</v>
      </c>
      <c r="J95" s="40">
        <f t="shared" si="14"/>
        <v>1.0734396181653668E-3</v>
      </c>
      <c r="K95" s="36"/>
      <c r="L95" s="100"/>
      <c r="M95" s="103"/>
      <c r="N95" s="102"/>
    </row>
    <row r="96" spans="1:14" s="2" customFormat="1" ht="26.1" customHeight="1">
      <c r="A96" s="26" t="s">
        <v>258</v>
      </c>
      <c r="B96" s="26" t="s">
        <v>259</v>
      </c>
      <c r="C96" s="26" t="s">
        <v>145</v>
      </c>
      <c r="D96" s="27" t="s">
        <v>260</v>
      </c>
      <c r="E96" s="35" t="s">
        <v>39</v>
      </c>
      <c r="F96" s="35">
        <v>3</v>
      </c>
      <c r="G96" s="29">
        <v>1333.48</v>
      </c>
      <c r="H96" s="17">
        <f t="shared" si="12"/>
        <v>1662.05</v>
      </c>
      <c r="I96" s="17">
        <f t="shared" si="13"/>
        <v>4986.1499999999996</v>
      </c>
      <c r="J96" s="40">
        <f t="shared" si="14"/>
        <v>2.2888468175857593E-3</v>
      </c>
      <c r="K96" s="36"/>
      <c r="L96" s="100"/>
      <c r="M96" s="103"/>
      <c r="N96" s="102"/>
    </row>
    <row r="97" spans="1:14" s="2" customFormat="1" ht="51.95" customHeight="1">
      <c r="A97" s="26" t="s">
        <v>261</v>
      </c>
      <c r="B97" s="26" t="s">
        <v>256</v>
      </c>
      <c r="C97" s="26" t="s">
        <v>145</v>
      </c>
      <c r="D97" s="27" t="s">
        <v>262</v>
      </c>
      <c r="E97" s="35" t="s">
        <v>39</v>
      </c>
      <c r="F97" s="35">
        <v>2</v>
      </c>
      <c r="G97" s="29">
        <v>938.08</v>
      </c>
      <c r="H97" s="17">
        <f t="shared" si="12"/>
        <v>1169.22</v>
      </c>
      <c r="I97" s="17">
        <f t="shared" si="13"/>
        <v>2338.44</v>
      </c>
      <c r="J97" s="40">
        <f t="shared" si="14"/>
        <v>1.0734396181653668E-3</v>
      </c>
      <c r="K97" s="36"/>
      <c r="L97" s="100"/>
      <c r="M97" s="103"/>
      <c r="N97" s="102"/>
    </row>
    <row r="98" spans="1:14" s="2" customFormat="1" ht="39" customHeight="1">
      <c r="A98" s="9" t="s">
        <v>263</v>
      </c>
      <c r="B98" s="9" t="s">
        <v>264</v>
      </c>
      <c r="C98" s="9" t="s">
        <v>16</v>
      </c>
      <c r="D98" s="8" t="s">
        <v>265</v>
      </c>
      <c r="E98" s="32" t="s">
        <v>47</v>
      </c>
      <c r="F98" s="32">
        <v>101.22</v>
      </c>
      <c r="G98" s="29">
        <v>35.79</v>
      </c>
      <c r="H98" s="17">
        <f t="shared" si="12"/>
        <v>44.61</v>
      </c>
      <c r="I98" s="17">
        <f t="shared" si="13"/>
        <v>4515.42</v>
      </c>
      <c r="J98" s="40">
        <f t="shared" si="14"/>
        <v>2.0727624915141121E-3</v>
      </c>
      <c r="K98" s="36"/>
      <c r="L98" s="100"/>
      <c r="M98" s="103"/>
      <c r="N98" s="102"/>
    </row>
    <row r="99" spans="1:14" ht="24" customHeight="1">
      <c r="A99" s="16" t="s">
        <v>266</v>
      </c>
      <c r="B99" s="16"/>
      <c r="C99" s="16"/>
      <c r="D99" s="6" t="s">
        <v>267</v>
      </c>
      <c r="E99" s="33"/>
      <c r="F99" s="34"/>
      <c r="G99" s="22"/>
      <c r="H99" s="18"/>
      <c r="I99" s="42">
        <f>SUM(I100:I109)</f>
        <v>75929.5</v>
      </c>
      <c r="J99" s="39">
        <f>I99/$I$340</f>
        <v>3.4854746535077752E-2</v>
      </c>
      <c r="K99" s="53"/>
      <c r="L99" s="98"/>
      <c r="M99" s="105"/>
      <c r="N99" s="102"/>
    </row>
    <row r="100" spans="1:14" s="2" customFormat="1" ht="65.099999999999994" customHeight="1">
      <c r="A100" s="9" t="s">
        <v>268</v>
      </c>
      <c r="B100" s="9" t="s">
        <v>269</v>
      </c>
      <c r="C100" s="9" t="s">
        <v>16</v>
      </c>
      <c r="D100" s="8" t="s">
        <v>270</v>
      </c>
      <c r="E100" s="32" t="s">
        <v>47</v>
      </c>
      <c r="F100" s="32">
        <v>12.48</v>
      </c>
      <c r="G100" s="29">
        <v>1038.24</v>
      </c>
      <c r="H100" s="17">
        <f t="shared" si="12"/>
        <v>1294.06</v>
      </c>
      <c r="I100" s="17">
        <f t="shared" ref="I100:I109" si="15">ROUND(H100*F100,2)</f>
        <v>16149.87</v>
      </c>
      <c r="J100" s="40">
        <f t="shared" si="14"/>
        <v>7.4134509699715677E-3</v>
      </c>
      <c r="K100" s="36"/>
      <c r="L100" s="100"/>
      <c r="M100" s="103"/>
      <c r="N100" s="102"/>
    </row>
    <row r="101" spans="1:14" s="2" customFormat="1" ht="39" customHeight="1">
      <c r="A101" s="26" t="s">
        <v>271</v>
      </c>
      <c r="B101" s="26" t="s">
        <v>272</v>
      </c>
      <c r="C101" s="26" t="s">
        <v>193</v>
      </c>
      <c r="D101" s="27" t="s">
        <v>273</v>
      </c>
      <c r="E101" s="35" t="s">
        <v>47</v>
      </c>
      <c r="F101" s="35">
        <v>12.6</v>
      </c>
      <c r="G101" s="29">
        <v>651.46</v>
      </c>
      <c r="H101" s="17">
        <f t="shared" si="12"/>
        <v>811.98</v>
      </c>
      <c r="I101" s="17">
        <f t="shared" si="15"/>
        <v>10230.950000000001</v>
      </c>
      <c r="J101" s="40">
        <f t="shared" si="14"/>
        <v>4.6964245657228577E-3</v>
      </c>
      <c r="K101" s="36"/>
      <c r="L101" s="100"/>
      <c r="M101" s="103"/>
      <c r="N101" s="102"/>
    </row>
    <row r="102" spans="1:14" s="2" customFormat="1" ht="51.95" customHeight="1">
      <c r="A102" s="26" t="s">
        <v>274</v>
      </c>
      <c r="B102" s="26" t="s">
        <v>275</v>
      </c>
      <c r="C102" s="26" t="s">
        <v>118</v>
      </c>
      <c r="D102" s="27" t="s">
        <v>916</v>
      </c>
      <c r="E102" s="35" t="s">
        <v>47</v>
      </c>
      <c r="F102" s="35">
        <v>29</v>
      </c>
      <c r="G102" s="29">
        <v>939.84</v>
      </c>
      <c r="H102" s="17">
        <f t="shared" si="12"/>
        <v>1171.42</v>
      </c>
      <c r="I102" s="17">
        <f t="shared" si="15"/>
        <v>33971.18</v>
      </c>
      <c r="J102" s="40">
        <f t="shared" si="14"/>
        <v>1.5594161273253512E-2</v>
      </c>
      <c r="K102" s="36"/>
      <c r="L102" s="100"/>
      <c r="M102" s="103"/>
      <c r="N102" s="102"/>
    </row>
    <row r="103" spans="1:14" s="2" customFormat="1" ht="24" customHeight="1">
      <c r="A103" s="9" t="s">
        <v>276</v>
      </c>
      <c r="B103" s="9" t="s">
        <v>277</v>
      </c>
      <c r="C103" s="9" t="s">
        <v>16</v>
      </c>
      <c r="D103" s="8" t="s">
        <v>278</v>
      </c>
      <c r="E103" s="32" t="s">
        <v>47</v>
      </c>
      <c r="F103" s="32">
        <v>10.119999999999999</v>
      </c>
      <c r="G103" s="29">
        <v>327.95</v>
      </c>
      <c r="H103" s="17">
        <f t="shared" si="12"/>
        <v>408.76</v>
      </c>
      <c r="I103" s="17">
        <f t="shared" si="15"/>
        <v>4136.6499999999996</v>
      </c>
      <c r="J103" s="40">
        <f t="shared" si="14"/>
        <v>1.8988915672344658E-3</v>
      </c>
      <c r="K103" s="36"/>
      <c r="L103" s="100"/>
      <c r="M103" s="103"/>
      <c r="N103" s="102"/>
    </row>
    <row r="104" spans="1:14" s="2" customFormat="1" ht="39" customHeight="1">
      <c r="A104" s="26" t="s">
        <v>279</v>
      </c>
      <c r="B104" s="26" t="s">
        <v>280</v>
      </c>
      <c r="C104" s="26" t="s">
        <v>145</v>
      </c>
      <c r="D104" s="27" t="s">
        <v>281</v>
      </c>
      <c r="E104" s="35" t="s">
        <v>47</v>
      </c>
      <c r="F104" s="35">
        <v>6</v>
      </c>
      <c r="G104" s="29">
        <v>327.27</v>
      </c>
      <c r="H104" s="17">
        <f t="shared" si="12"/>
        <v>407.91</v>
      </c>
      <c r="I104" s="17">
        <f t="shared" si="15"/>
        <v>2447.46</v>
      </c>
      <c r="J104" s="40">
        <f t="shared" si="14"/>
        <v>1.1234842578278718E-3</v>
      </c>
      <c r="K104" s="36"/>
      <c r="L104" s="100"/>
      <c r="M104" s="103"/>
      <c r="N104" s="102"/>
    </row>
    <row r="105" spans="1:14" s="2" customFormat="1" ht="26.1" customHeight="1">
      <c r="A105" s="26" t="s">
        <v>282</v>
      </c>
      <c r="B105" s="26" t="s">
        <v>283</v>
      </c>
      <c r="C105" s="26" t="s">
        <v>145</v>
      </c>
      <c r="D105" s="27" t="s">
        <v>284</v>
      </c>
      <c r="E105" s="35" t="s">
        <v>47</v>
      </c>
      <c r="F105" s="35">
        <v>0.8</v>
      </c>
      <c r="G105" s="29">
        <v>292.87</v>
      </c>
      <c r="H105" s="17">
        <f t="shared" si="12"/>
        <v>365.03</v>
      </c>
      <c r="I105" s="17">
        <f t="shared" si="15"/>
        <v>292.02</v>
      </c>
      <c r="J105" s="40">
        <f t="shared" si="14"/>
        <v>1.3404912561222455E-4</v>
      </c>
      <c r="K105" s="36"/>
      <c r="L105" s="100"/>
      <c r="M105" s="103"/>
      <c r="N105" s="102"/>
    </row>
    <row r="106" spans="1:14" s="2" customFormat="1" ht="26.1" customHeight="1">
      <c r="A106" s="9" t="s">
        <v>285</v>
      </c>
      <c r="B106" s="9" t="s">
        <v>286</v>
      </c>
      <c r="C106" s="9" t="s">
        <v>16</v>
      </c>
      <c r="D106" s="8" t="s">
        <v>287</v>
      </c>
      <c r="E106" s="32" t="s">
        <v>47</v>
      </c>
      <c r="F106" s="32">
        <v>0.8</v>
      </c>
      <c r="G106" s="29">
        <v>505.26</v>
      </c>
      <c r="H106" s="17">
        <f t="shared" si="12"/>
        <v>629.76</v>
      </c>
      <c r="I106" s="17">
        <f t="shared" si="15"/>
        <v>503.81</v>
      </c>
      <c r="J106" s="40">
        <f t="shared" si="14"/>
        <v>2.3126939926955295E-4</v>
      </c>
      <c r="K106" s="36"/>
      <c r="L106" s="100"/>
      <c r="M106" s="103"/>
      <c r="N106" s="102"/>
    </row>
    <row r="107" spans="1:14" s="2" customFormat="1" ht="24" customHeight="1">
      <c r="A107" s="9" t="s">
        <v>288</v>
      </c>
      <c r="B107" s="9" t="s">
        <v>289</v>
      </c>
      <c r="C107" s="9" t="s">
        <v>16</v>
      </c>
      <c r="D107" s="8" t="s">
        <v>290</v>
      </c>
      <c r="E107" s="32" t="s">
        <v>47</v>
      </c>
      <c r="F107" s="32">
        <v>6.3</v>
      </c>
      <c r="G107" s="29">
        <v>418.94</v>
      </c>
      <c r="H107" s="17">
        <f t="shared" si="12"/>
        <v>522.16999999999996</v>
      </c>
      <c r="I107" s="17">
        <f t="shared" si="15"/>
        <v>3289.67</v>
      </c>
      <c r="J107" s="40">
        <f t="shared" si="14"/>
        <v>1.5100930999683816E-3</v>
      </c>
      <c r="K107" s="36"/>
      <c r="L107" s="100"/>
      <c r="M107" s="103"/>
      <c r="N107" s="102"/>
    </row>
    <row r="108" spans="1:14" s="2" customFormat="1" ht="24" customHeight="1">
      <c r="A108" s="9" t="s">
        <v>291</v>
      </c>
      <c r="B108" s="9" t="s">
        <v>292</v>
      </c>
      <c r="C108" s="9" t="s">
        <v>16</v>
      </c>
      <c r="D108" s="8" t="s">
        <v>293</v>
      </c>
      <c r="E108" s="32" t="s">
        <v>47</v>
      </c>
      <c r="F108" s="32">
        <v>2.1</v>
      </c>
      <c r="G108" s="29">
        <v>602.01</v>
      </c>
      <c r="H108" s="17">
        <f t="shared" si="12"/>
        <v>750.35</v>
      </c>
      <c r="I108" s="17">
        <f t="shared" si="15"/>
        <v>1575.74</v>
      </c>
      <c r="J108" s="40">
        <f t="shared" si="14"/>
        <v>7.2332911852683623E-4</v>
      </c>
      <c r="K108" s="36"/>
      <c r="L108" s="100"/>
      <c r="M108" s="103"/>
      <c r="N108" s="102"/>
    </row>
    <row r="109" spans="1:14" s="2" customFormat="1" ht="39" customHeight="1">
      <c r="A109" s="26" t="s">
        <v>294</v>
      </c>
      <c r="B109" s="26" t="s">
        <v>295</v>
      </c>
      <c r="C109" s="26" t="s">
        <v>145</v>
      </c>
      <c r="D109" s="27" t="s">
        <v>296</v>
      </c>
      <c r="E109" s="35" t="s">
        <v>47</v>
      </c>
      <c r="F109" s="35">
        <v>7.56</v>
      </c>
      <c r="G109" s="29">
        <v>353.63</v>
      </c>
      <c r="H109" s="17">
        <f t="shared" si="12"/>
        <v>440.76</v>
      </c>
      <c r="I109" s="17">
        <f t="shared" si="15"/>
        <v>3332.15</v>
      </c>
      <c r="J109" s="40">
        <f t="shared" si="14"/>
        <v>1.5295931576904803E-3</v>
      </c>
      <c r="K109" s="36"/>
      <c r="L109" s="100"/>
      <c r="M109" s="103"/>
      <c r="N109" s="102"/>
    </row>
    <row r="110" spans="1:14" ht="24" customHeight="1">
      <c r="A110" s="16" t="s">
        <v>297</v>
      </c>
      <c r="B110" s="16"/>
      <c r="C110" s="16"/>
      <c r="D110" s="6" t="s">
        <v>298</v>
      </c>
      <c r="E110" s="33"/>
      <c r="F110" s="34"/>
      <c r="G110" s="22"/>
      <c r="H110" s="18"/>
      <c r="I110" s="42">
        <f>SUM(I111:I114)</f>
        <v>38180.480000000003</v>
      </c>
      <c r="J110" s="39">
        <f>I110/$I$340</f>
        <v>1.7526402162369111E-2</v>
      </c>
      <c r="K110" s="53"/>
      <c r="L110" s="98"/>
      <c r="M110" s="105"/>
      <c r="N110" s="102"/>
    </row>
    <row r="111" spans="1:14" s="2" customFormat="1" ht="39" customHeight="1">
      <c r="A111" s="26" t="s">
        <v>299</v>
      </c>
      <c r="B111" s="26" t="s">
        <v>300</v>
      </c>
      <c r="C111" s="26" t="s">
        <v>118</v>
      </c>
      <c r="D111" s="27" t="s">
        <v>301</v>
      </c>
      <c r="E111" s="35" t="s">
        <v>39</v>
      </c>
      <c r="F111" s="35">
        <v>1</v>
      </c>
      <c r="G111" s="29">
        <v>1859.86</v>
      </c>
      <c r="H111" s="17">
        <f t="shared" si="12"/>
        <v>2318.13</v>
      </c>
      <c r="I111" s="17">
        <f>ROUND(H111*F111,2)</f>
        <v>2318.13</v>
      </c>
      <c r="J111" s="40">
        <f t="shared" si="14"/>
        <v>1.0641164973476684E-3</v>
      </c>
      <c r="K111" s="36"/>
      <c r="L111" s="100"/>
      <c r="M111" s="103"/>
      <c r="N111" s="102"/>
    </row>
    <row r="112" spans="1:14" s="2" customFormat="1" ht="39" customHeight="1">
      <c r="A112" s="26" t="s">
        <v>302</v>
      </c>
      <c r="B112" s="26" t="s">
        <v>303</v>
      </c>
      <c r="C112" s="26" t="s">
        <v>118</v>
      </c>
      <c r="D112" s="27" t="s">
        <v>304</v>
      </c>
      <c r="E112" s="35" t="s">
        <v>39</v>
      </c>
      <c r="F112" s="35">
        <v>1</v>
      </c>
      <c r="G112" s="29">
        <v>2186.89</v>
      </c>
      <c r="H112" s="17">
        <f t="shared" si="12"/>
        <v>2725.74</v>
      </c>
      <c r="I112" s="17">
        <f>ROUND(H112*F112,2)</f>
        <v>2725.74</v>
      </c>
      <c r="J112" s="40">
        <f t="shared" si="14"/>
        <v>1.2512261613802649E-3</v>
      </c>
      <c r="K112" s="36"/>
      <c r="L112" s="100"/>
      <c r="M112" s="103"/>
      <c r="N112" s="102"/>
    </row>
    <row r="113" spans="1:14" s="2" customFormat="1" ht="39" customHeight="1">
      <c r="A113" s="26" t="s">
        <v>305</v>
      </c>
      <c r="B113" s="26" t="s">
        <v>306</v>
      </c>
      <c r="C113" s="26" t="s">
        <v>307</v>
      </c>
      <c r="D113" s="27" t="s">
        <v>308</v>
      </c>
      <c r="E113" s="35" t="s">
        <v>47</v>
      </c>
      <c r="F113" s="35">
        <v>15.12</v>
      </c>
      <c r="G113" s="29">
        <v>1749.08</v>
      </c>
      <c r="H113" s="17">
        <f t="shared" si="12"/>
        <v>2180.0500000000002</v>
      </c>
      <c r="I113" s="17">
        <f>ROUND(H113*F113,2)</f>
        <v>32962.36</v>
      </c>
      <c r="J113" s="40">
        <f t="shared" si="14"/>
        <v>1.5131071625626212E-2</v>
      </c>
      <c r="K113" s="36"/>
      <c r="L113" s="100"/>
      <c r="M113" s="103"/>
      <c r="N113" s="102"/>
    </row>
    <row r="114" spans="1:14" s="2" customFormat="1" ht="44.25" customHeight="1">
      <c r="A114" s="9" t="s">
        <v>309</v>
      </c>
      <c r="B114" s="9" t="s">
        <v>310</v>
      </c>
      <c r="C114" s="9" t="s">
        <v>16</v>
      </c>
      <c r="D114" s="8" t="s">
        <v>311</v>
      </c>
      <c r="E114" s="32" t="s">
        <v>47</v>
      </c>
      <c r="F114" s="32">
        <v>0.8</v>
      </c>
      <c r="G114" s="29">
        <v>174.75</v>
      </c>
      <c r="H114" s="17">
        <f t="shared" si="12"/>
        <v>217.81</v>
      </c>
      <c r="I114" s="17">
        <f>ROUND(H114*F114,2)</f>
        <v>174.25</v>
      </c>
      <c r="J114" s="40">
        <f t="shared" si="14"/>
        <v>7.9987878014965168E-5</v>
      </c>
      <c r="K114" s="36"/>
      <c r="L114" s="100"/>
      <c r="M114" s="103"/>
      <c r="N114" s="102"/>
    </row>
    <row r="115" spans="1:14" ht="24" customHeight="1">
      <c r="A115" s="16" t="s">
        <v>312</v>
      </c>
      <c r="B115" s="16"/>
      <c r="C115" s="16"/>
      <c r="D115" s="6" t="s">
        <v>313</v>
      </c>
      <c r="E115" s="33"/>
      <c r="F115" s="34"/>
      <c r="G115" s="22"/>
      <c r="H115" s="18"/>
      <c r="I115" s="18">
        <f>I116+I119+I157+I160+I169</f>
        <v>175823.69</v>
      </c>
      <c r="J115" s="39">
        <f t="shared" si="14"/>
        <v>8.0710266099633013E-2</v>
      </c>
      <c r="K115" s="53"/>
      <c r="L115" s="98"/>
      <c r="M115" s="105"/>
      <c r="N115" s="102"/>
    </row>
    <row r="116" spans="1:14" ht="24" customHeight="1">
      <c r="A116" s="16" t="s">
        <v>314</v>
      </c>
      <c r="B116" s="16"/>
      <c r="C116" s="16"/>
      <c r="D116" s="6" t="s">
        <v>315</v>
      </c>
      <c r="E116" s="33"/>
      <c r="F116" s="34"/>
      <c r="G116" s="22"/>
      <c r="H116" s="18"/>
      <c r="I116" s="42">
        <f>SUM(I117:I118)</f>
        <v>8898.2799999999988</v>
      </c>
      <c r="J116" s="39">
        <f>I116/$I$340</f>
        <v>4.0846745204189622E-3</v>
      </c>
      <c r="K116" s="53"/>
      <c r="L116" s="98"/>
      <c r="M116" s="105"/>
      <c r="N116" s="102"/>
    </row>
    <row r="117" spans="1:14" s="2" customFormat="1" ht="57" customHeight="1">
      <c r="A117" s="9" t="s">
        <v>316</v>
      </c>
      <c r="B117" s="9" t="s">
        <v>317</v>
      </c>
      <c r="C117" s="9" t="s">
        <v>16</v>
      </c>
      <c r="D117" s="8" t="s">
        <v>318</v>
      </c>
      <c r="E117" s="32" t="s">
        <v>39</v>
      </c>
      <c r="F117" s="32">
        <v>1</v>
      </c>
      <c r="G117" s="29">
        <v>5234.3999999999996</v>
      </c>
      <c r="H117" s="17">
        <f>ROUND(G117*(1+$H$3),2)</f>
        <v>6524.16</v>
      </c>
      <c r="I117" s="17">
        <f>ROUND(H117*F117,2)</f>
        <v>6524.16</v>
      </c>
      <c r="J117" s="40">
        <f t="shared" ref="J117:J180" si="16">I117/$I$340</f>
        <v>2.9948563226979349E-3</v>
      </c>
      <c r="K117" s="36"/>
      <c r="L117" s="100"/>
      <c r="M117" s="103"/>
      <c r="N117" s="102"/>
    </row>
    <row r="118" spans="1:14" s="2" customFormat="1" ht="68.25" customHeight="1">
      <c r="A118" s="9" t="s">
        <v>319</v>
      </c>
      <c r="B118" s="9" t="s">
        <v>320</v>
      </c>
      <c r="C118" s="9" t="s">
        <v>16</v>
      </c>
      <c r="D118" s="8" t="s">
        <v>321</v>
      </c>
      <c r="E118" s="32" t="s">
        <v>39</v>
      </c>
      <c r="F118" s="32">
        <v>2</v>
      </c>
      <c r="G118" s="29">
        <v>952.39</v>
      </c>
      <c r="H118" s="17">
        <f>ROUND(G118*(1+$H$3),2)</f>
        <v>1187.06</v>
      </c>
      <c r="I118" s="17">
        <f>ROUND(H118*F118,2)</f>
        <v>2374.12</v>
      </c>
      <c r="J118" s="40">
        <f t="shared" si="16"/>
        <v>1.0898181977210279E-3</v>
      </c>
      <c r="K118" s="36"/>
      <c r="L118" s="100"/>
      <c r="M118" s="103"/>
      <c r="N118" s="102"/>
    </row>
    <row r="119" spans="1:14" ht="24" customHeight="1">
      <c r="A119" s="16" t="s">
        <v>322</v>
      </c>
      <c r="B119" s="16"/>
      <c r="C119" s="16"/>
      <c r="D119" s="6" t="s">
        <v>323</v>
      </c>
      <c r="E119" s="33"/>
      <c r="F119" s="34"/>
      <c r="G119" s="22"/>
      <c r="H119" s="18"/>
      <c r="I119" s="42">
        <f>SUM(I120:I156)</f>
        <v>120371.33</v>
      </c>
      <c r="J119" s="39">
        <f>I119/$I$340</f>
        <v>5.5255364479421046E-2</v>
      </c>
      <c r="K119" s="53"/>
      <c r="L119" s="98"/>
      <c r="M119" s="105"/>
      <c r="N119" s="102"/>
    </row>
    <row r="120" spans="1:14" s="2" customFormat="1" ht="39" customHeight="1">
      <c r="A120" s="9" t="s">
        <v>324</v>
      </c>
      <c r="B120" s="9" t="s">
        <v>325</v>
      </c>
      <c r="C120" s="9" t="s">
        <v>16</v>
      </c>
      <c r="D120" s="8" t="s">
        <v>326</v>
      </c>
      <c r="E120" s="32" t="s">
        <v>39</v>
      </c>
      <c r="F120" s="32">
        <v>82</v>
      </c>
      <c r="G120" s="29">
        <v>205.66</v>
      </c>
      <c r="H120" s="17">
        <f t="shared" ref="H120:H183" si="17">ROUND(G120*(1+$H$3),2)</f>
        <v>256.33</v>
      </c>
      <c r="I120" s="17">
        <f t="shared" ref="I120:I156" si="18">ROUND(H120*F120,2)</f>
        <v>21019.06</v>
      </c>
      <c r="J120" s="40">
        <f t="shared" si="16"/>
        <v>9.648608363094599E-3</v>
      </c>
      <c r="K120" s="36"/>
      <c r="L120" s="100"/>
      <c r="M120" s="103"/>
      <c r="N120" s="102"/>
    </row>
    <row r="121" spans="1:14" s="2" customFormat="1" ht="45.75" customHeight="1">
      <c r="A121" s="9" t="s">
        <v>327</v>
      </c>
      <c r="B121" s="9" t="s">
        <v>328</v>
      </c>
      <c r="C121" s="9" t="s">
        <v>16</v>
      </c>
      <c r="D121" s="8" t="s">
        <v>329</v>
      </c>
      <c r="E121" s="32" t="s">
        <v>39</v>
      </c>
      <c r="F121" s="32">
        <v>2</v>
      </c>
      <c r="G121" s="29">
        <v>176.95</v>
      </c>
      <c r="H121" s="17">
        <f t="shared" si="17"/>
        <v>220.55</v>
      </c>
      <c r="I121" s="17">
        <f t="shared" si="18"/>
        <v>441.1</v>
      </c>
      <c r="J121" s="40">
        <f t="shared" si="16"/>
        <v>2.0248294400230209E-4</v>
      </c>
      <c r="K121" s="36"/>
      <c r="L121" s="100"/>
      <c r="M121" s="103"/>
      <c r="N121" s="102"/>
    </row>
    <row r="122" spans="1:14" s="2" customFormat="1" ht="45.75" customHeight="1">
      <c r="A122" s="9" t="s">
        <v>330</v>
      </c>
      <c r="B122" s="9" t="s">
        <v>331</v>
      </c>
      <c r="C122" s="9" t="s">
        <v>16</v>
      </c>
      <c r="D122" s="8" t="s">
        <v>332</v>
      </c>
      <c r="E122" s="32" t="s">
        <v>39</v>
      </c>
      <c r="F122" s="32">
        <v>15</v>
      </c>
      <c r="G122" s="29">
        <v>64.069999999999993</v>
      </c>
      <c r="H122" s="17">
        <f t="shared" si="17"/>
        <v>79.86</v>
      </c>
      <c r="I122" s="17">
        <f t="shared" si="18"/>
        <v>1197.9000000000001</v>
      </c>
      <c r="J122" s="40">
        <f t="shared" si="16"/>
        <v>5.4988510229054112E-4</v>
      </c>
      <c r="K122" s="36"/>
      <c r="L122" s="100"/>
      <c r="M122" s="103"/>
      <c r="N122" s="102"/>
    </row>
    <row r="123" spans="1:14" s="2" customFormat="1" ht="39" customHeight="1">
      <c r="A123" s="9" t="s">
        <v>333</v>
      </c>
      <c r="B123" s="9" t="s">
        <v>334</v>
      </c>
      <c r="C123" s="9" t="s">
        <v>16</v>
      </c>
      <c r="D123" s="8" t="s">
        <v>335</v>
      </c>
      <c r="E123" s="32" t="s">
        <v>39</v>
      </c>
      <c r="F123" s="32">
        <v>2</v>
      </c>
      <c r="G123" s="29">
        <v>517.78</v>
      </c>
      <c r="H123" s="17">
        <f t="shared" si="17"/>
        <v>645.36</v>
      </c>
      <c r="I123" s="17">
        <f t="shared" si="18"/>
        <v>1290.72</v>
      </c>
      <c r="J123" s="40">
        <f t="shared" si="16"/>
        <v>5.924932792624152E-4</v>
      </c>
      <c r="K123" s="36"/>
      <c r="L123" s="100"/>
      <c r="M123" s="103"/>
      <c r="N123" s="102"/>
    </row>
    <row r="124" spans="1:14" s="2" customFormat="1" ht="26.1" customHeight="1">
      <c r="A124" s="9" t="s">
        <v>336</v>
      </c>
      <c r="B124" s="9" t="s">
        <v>337</v>
      </c>
      <c r="C124" s="9" t="s">
        <v>16</v>
      </c>
      <c r="D124" s="8" t="s">
        <v>338</v>
      </c>
      <c r="E124" s="32" t="s">
        <v>39</v>
      </c>
      <c r="F124" s="32">
        <v>2</v>
      </c>
      <c r="G124" s="29">
        <v>55.21</v>
      </c>
      <c r="H124" s="17">
        <f t="shared" si="17"/>
        <v>68.81</v>
      </c>
      <c r="I124" s="17">
        <f t="shared" si="18"/>
        <v>137.62</v>
      </c>
      <c r="J124" s="40">
        <f t="shared" si="16"/>
        <v>6.3173209597816398E-5</v>
      </c>
      <c r="K124" s="36"/>
      <c r="L124" s="100"/>
      <c r="M124" s="103"/>
      <c r="N124" s="102"/>
    </row>
    <row r="125" spans="1:14" s="2" customFormat="1" ht="110.1" customHeight="1">
      <c r="A125" s="9" t="s">
        <v>339</v>
      </c>
      <c r="B125" s="9" t="s">
        <v>340</v>
      </c>
      <c r="C125" s="9" t="s">
        <v>16</v>
      </c>
      <c r="D125" s="8" t="s">
        <v>341</v>
      </c>
      <c r="E125" s="32" t="s">
        <v>39</v>
      </c>
      <c r="F125" s="32">
        <v>28</v>
      </c>
      <c r="G125" s="29">
        <v>258.33</v>
      </c>
      <c r="H125" s="17">
        <f t="shared" si="17"/>
        <v>321.98</v>
      </c>
      <c r="I125" s="17">
        <f t="shared" si="18"/>
        <v>9015.44</v>
      </c>
      <c r="J125" s="40">
        <f t="shared" si="16"/>
        <v>4.1384557530630564E-3</v>
      </c>
      <c r="K125" s="36"/>
      <c r="L125" s="100"/>
      <c r="M125" s="103"/>
      <c r="N125" s="102"/>
    </row>
    <row r="126" spans="1:14" s="2" customFormat="1" ht="110.1" customHeight="1">
      <c r="A126" s="26" t="s">
        <v>342</v>
      </c>
      <c r="B126" s="26" t="s">
        <v>343</v>
      </c>
      <c r="C126" s="26" t="s">
        <v>118</v>
      </c>
      <c r="D126" s="27" t="s">
        <v>344</v>
      </c>
      <c r="E126" s="35" t="s">
        <v>39</v>
      </c>
      <c r="F126" s="35">
        <v>1</v>
      </c>
      <c r="G126" s="29">
        <v>271.83</v>
      </c>
      <c r="H126" s="17">
        <f t="shared" si="17"/>
        <v>338.81</v>
      </c>
      <c r="I126" s="17">
        <f t="shared" si="18"/>
        <v>338.81</v>
      </c>
      <c r="J126" s="40">
        <f t="shared" si="16"/>
        <v>1.5552764964275667E-4</v>
      </c>
      <c r="K126" s="36"/>
      <c r="L126" s="100"/>
      <c r="M126" s="103"/>
      <c r="N126" s="102"/>
    </row>
    <row r="127" spans="1:14" s="2" customFormat="1" ht="110.1" customHeight="1">
      <c r="A127" s="26" t="s">
        <v>345</v>
      </c>
      <c r="B127" s="26" t="s">
        <v>346</v>
      </c>
      <c r="C127" s="26" t="s">
        <v>118</v>
      </c>
      <c r="D127" s="27" t="s">
        <v>347</v>
      </c>
      <c r="E127" s="35" t="s">
        <v>39</v>
      </c>
      <c r="F127" s="35">
        <v>3</v>
      </c>
      <c r="G127" s="29">
        <v>264.58999999999997</v>
      </c>
      <c r="H127" s="17">
        <f t="shared" si="17"/>
        <v>329.78</v>
      </c>
      <c r="I127" s="17">
        <f t="shared" si="18"/>
        <v>989.34</v>
      </c>
      <c r="J127" s="40">
        <f t="shared" si="16"/>
        <v>4.5414753076227057E-4</v>
      </c>
      <c r="K127" s="36"/>
      <c r="L127" s="100"/>
      <c r="M127" s="103"/>
      <c r="N127" s="102"/>
    </row>
    <row r="128" spans="1:14" s="2" customFormat="1" ht="110.1" customHeight="1">
      <c r="A128" s="26" t="s">
        <v>348</v>
      </c>
      <c r="B128" s="26" t="s">
        <v>349</v>
      </c>
      <c r="C128" s="26" t="s">
        <v>118</v>
      </c>
      <c r="D128" s="27" t="s">
        <v>350</v>
      </c>
      <c r="E128" s="35" t="s">
        <v>39</v>
      </c>
      <c r="F128" s="35">
        <v>1</v>
      </c>
      <c r="G128" s="29">
        <v>295.44</v>
      </c>
      <c r="H128" s="17">
        <f t="shared" si="17"/>
        <v>368.24</v>
      </c>
      <c r="I128" s="17">
        <f t="shared" si="18"/>
        <v>368.24</v>
      </c>
      <c r="J128" s="40">
        <f t="shared" si="16"/>
        <v>1.6903722353073616E-4</v>
      </c>
      <c r="K128" s="36"/>
      <c r="L128" s="100"/>
      <c r="M128" s="103"/>
      <c r="N128" s="102"/>
    </row>
    <row r="129" spans="1:14" s="2" customFormat="1" ht="120" customHeight="1">
      <c r="A129" s="26" t="s">
        <v>351</v>
      </c>
      <c r="B129" s="26" t="s">
        <v>352</v>
      </c>
      <c r="C129" s="26" t="s">
        <v>118</v>
      </c>
      <c r="D129" s="27" t="s">
        <v>353</v>
      </c>
      <c r="E129" s="35" t="s">
        <v>39</v>
      </c>
      <c r="F129" s="35">
        <v>3</v>
      </c>
      <c r="G129" s="29">
        <v>278.64</v>
      </c>
      <c r="H129" s="17">
        <f t="shared" si="17"/>
        <v>347.3</v>
      </c>
      <c r="I129" s="17">
        <f t="shared" si="18"/>
        <v>1041.9000000000001</v>
      </c>
      <c r="J129" s="40">
        <f t="shared" si="16"/>
        <v>4.7827472082520643E-4</v>
      </c>
      <c r="K129" s="36"/>
      <c r="L129" s="100"/>
      <c r="M129" s="103"/>
      <c r="N129" s="102"/>
    </row>
    <row r="130" spans="1:14" s="2" customFormat="1" ht="120" customHeight="1">
      <c r="A130" s="26" t="s">
        <v>354</v>
      </c>
      <c r="B130" s="26" t="s">
        <v>355</v>
      </c>
      <c r="C130" s="26" t="s">
        <v>118</v>
      </c>
      <c r="D130" s="27" t="s">
        <v>356</v>
      </c>
      <c r="E130" s="35" t="s">
        <v>39</v>
      </c>
      <c r="F130" s="35">
        <v>2</v>
      </c>
      <c r="G130" s="29">
        <v>278.64</v>
      </c>
      <c r="H130" s="17">
        <f t="shared" si="17"/>
        <v>347.3</v>
      </c>
      <c r="I130" s="17">
        <f t="shared" si="18"/>
        <v>694.6</v>
      </c>
      <c r="J130" s="40">
        <f t="shared" si="16"/>
        <v>3.1884981388347094E-4</v>
      </c>
      <c r="K130" s="36"/>
      <c r="L130" s="100"/>
      <c r="M130" s="103"/>
      <c r="N130" s="102"/>
    </row>
    <row r="131" spans="1:14" s="2" customFormat="1" ht="122.25" customHeight="1">
      <c r="A131" s="26" t="s">
        <v>357</v>
      </c>
      <c r="B131" s="26" t="s">
        <v>358</v>
      </c>
      <c r="C131" s="26" t="s">
        <v>118</v>
      </c>
      <c r="D131" s="27" t="s">
        <v>359</v>
      </c>
      <c r="E131" s="35" t="s">
        <v>39</v>
      </c>
      <c r="F131" s="35">
        <v>2</v>
      </c>
      <c r="G131" s="29">
        <v>324.38</v>
      </c>
      <c r="H131" s="17">
        <f t="shared" si="17"/>
        <v>404.31</v>
      </c>
      <c r="I131" s="17">
        <f t="shared" si="18"/>
        <v>808.62</v>
      </c>
      <c r="J131" s="40">
        <f t="shared" si="16"/>
        <v>3.7118965808012128E-4</v>
      </c>
      <c r="K131" s="36"/>
      <c r="L131" s="100"/>
      <c r="M131" s="103"/>
      <c r="N131" s="102"/>
    </row>
    <row r="132" spans="1:14" s="2" customFormat="1" ht="110.1" customHeight="1">
      <c r="A132" s="9" t="s">
        <v>360</v>
      </c>
      <c r="B132" s="9" t="s">
        <v>361</v>
      </c>
      <c r="C132" s="9" t="s">
        <v>16</v>
      </c>
      <c r="D132" s="8" t="s">
        <v>362</v>
      </c>
      <c r="E132" s="32" t="s">
        <v>39</v>
      </c>
      <c r="F132" s="32">
        <v>38</v>
      </c>
      <c r="G132" s="29">
        <v>294.32</v>
      </c>
      <c r="H132" s="17">
        <f t="shared" si="17"/>
        <v>366.84</v>
      </c>
      <c r="I132" s="17">
        <f t="shared" si="18"/>
        <v>13939.92</v>
      </c>
      <c r="J132" s="40">
        <f t="shared" si="16"/>
        <v>6.3989935179246671E-3</v>
      </c>
      <c r="K132" s="36"/>
      <c r="L132" s="100"/>
      <c r="M132" s="103"/>
      <c r="N132" s="102"/>
    </row>
    <row r="133" spans="1:14" s="2" customFormat="1" ht="57" customHeight="1">
      <c r="A133" s="26" t="s">
        <v>363</v>
      </c>
      <c r="B133" s="26" t="s">
        <v>364</v>
      </c>
      <c r="C133" s="26" t="s">
        <v>118</v>
      </c>
      <c r="D133" s="27" t="s">
        <v>365</v>
      </c>
      <c r="E133" s="35" t="s">
        <v>39</v>
      </c>
      <c r="F133" s="35">
        <v>15</v>
      </c>
      <c r="G133" s="29">
        <v>301.8</v>
      </c>
      <c r="H133" s="17">
        <f t="shared" si="17"/>
        <v>376.16</v>
      </c>
      <c r="I133" s="17">
        <f t="shared" si="18"/>
        <v>5642.4</v>
      </c>
      <c r="J133" s="40">
        <f t="shared" si="16"/>
        <v>2.5900924126923356E-3</v>
      </c>
      <c r="K133" s="36"/>
      <c r="L133" s="100"/>
      <c r="M133" s="103"/>
      <c r="N133" s="102"/>
    </row>
    <row r="134" spans="1:14" s="2" customFormat="1" ht="108" customHeight="1">
      <c r="A134" s="26" t="s">
        <v>366</v>
      </c>
      <c r="B134" s="26" t="s">
        <v>367</v>
      </c>
      <c r="C134" s="26" t="s">
        <v>118</v>
      </c>
      <c r="D134" s="27" t="s">
        <v>368</v>
      </c>
      <c r="E134" s="35" t="s">
        <v>39</v>
      </c>
      <c r="F134" s="35">
        <v>16</v>
      </c>
      <c r="G134" s="29">
        <v>308.20999999999998</v>
      </c>
      <c r="H134" s="17">
        <f t="shared" si="17"/>
        <v>384.15</v>
      </c>
      <c r="I134" s="17">
        <f t="shared" si="18"/>
        <v>6146.4</v>
      </c>
      <c r="J134" s="40">
        <f t="shared" si="16"/>
        <v>2.8214490297341858E-3</v>
      </c>
      <c r="K134" s="36"/>
      <c r="L134" s="100"/>
      <c r="M134" s="103"/>
      <c r="N134" s="102"/>
    </row>
    <row r="135" spans="1:14" s="2" customFormat="1" ht="65.099999999999994" customHeight="1">
      <c r="A135" s="26" t="s">
        <v>369</v>
      </c>
      <c r="B135" s="26" t="s">
        <v>370</v>
      </c>
      <c r="C135" s="26" t="s">
        <v>118</v>
      </c>
      <c r="D135" s="27" t="s">
        <v>371</v>
      </c>
      <c r="E135" s="35" t="s">
        <v>39</v>
      </c>
      <c r="F135" s="35">
        <v>16</v>
      </c>
      <c r="G135" s="29">
        <v>306.41000000000003</v>
      </c>
      <c r="H135" s="17">
        <f t="shared" si="17"/>
        <v>381.91</v>
      </c>
      <c r="I135" s="17">
        <f t="shared" si="18"/>
        <v>6110.56</v>
      </c>
      <c r="J135" s="40">
        <f t="shared" si="16"/>
        <v>2.8049970036334326E-3</v>
      </c>
      <c r="K135" s="36"/>
      <c r="L135" s="100"/>
      <c r="M135" s="103"/>
      <c r="N135" s="102"/>
    </row>
    <row r="136" spans="1:14" s="2" customFormat="1" ht="65.099999999999994" customHeight="1">
      <c r="A136" s="26" t="s">
        <v>372</v>
      </c>
      <c r="B136" s="26" t="s">
        <v>373</v>
      </c>
      <c r="C136" s="26" t="s">
        <v>118</v>
      </c>
      <c r="D136" s="27" t="s">
        <v>374</v>
      </c>
      <c r="E136" s="35" t="s">
        <v>39</v>
      </c>
      <c r="F136" s="35">
        <v>2</v>
      </c>
      <c r="G136" s="29">
        <v>423.68</v>
      </c>
      <c r="H136" s="17">
        <f t="shared" si="17"/>
        <v>528.07000000000005</v>
      </c>
      <c r="I136" s="17">
        <f t="shared" si="18"/>
        <v>1056.1400000000001</v>
      </c>
      <c r="J136" s="40">
        <f t="shared" si="16"/>
        <v>4.8481146333845238E-4</v>
      </c>
      <c r="K136" s="36"/>
      <c r="L136" s="100"/>
      <c r="M136" s="103"/>
      <c r="N136" s="102"/>
    </row>
    <row r="137" spans="1:14" s="2" customFormat="1" ht="65.099999999999994" customHeight="1">
      <c r="A137" s="26" t="s">
        <v>375</v>
      </c>
      <c r="B137" s="26" t="s">
        <v>376</v>
      </c>
      <c r="C137" s="26" t="s">
        <v>193</v>
      </c>
      <c r="D137" s="27" t="s">
        <v>377</v>
      </c>
      <c r="E137" s="35" t="s">
        <v>39</v>
      </c>
      <c r="F137" s="35">
        <v>2</v>
      </c>
      <c r="G137" s="29">
        <v>423.68</v>
      </c>
      <c r="H137" s="17">
        <f t="shared" si="17"/>
        <v>528.07000000000005</v>
      </c>
      <c r="I137" s="17">
        <f t="shared" si="18"/>
        <v>1056.1400000000001</v>
      </c>
      <c r="J137" s="40">
        <f t="shared" si="16"/>
        <v>4.8481146333845238E-4</v>
      </c>
      <c r="K137" s="36"/>
      <c r="L137" s="100"/>
      <c r="M137" s="103"/>
      <c r="N137" s="102"/>
    </row>
    <row r="138" spans="1:14" s="2" customFormat="1" ht="39" customHeight="1">
      <c r="A138" s="26" t="s">
        <v>378</v>
      </c>
      <c r="B138" s="26" t="s">
        <v>379</v>
      </c>
      <c r="C138" s="26" t="s">
        <v>145</v>
      </c>
      <c r="D138" s="27" t="s">
        <v>380</v>
      </c>
      <c r="E138" s="35" t="s">
        <v>381</v>
      </c>
      <c r="F138" s="35">
        <v>2</v>
      </c>
      <c r="G138" s="29">
        <v>322.20999999999998</v>
      </c>
      <c r="H138" s="17">
        <f t="shared" si="17"/>
        <v>401.6</v>
      </c>
      <c r="I138" s="17">
        <f t="shared" si="18"/>
        <v>803.2</v>
      </c>
      <c r="J138" s="40">
        <f t="shared" si="16"/>
        <v>3.6870165636510775E-4</v>
      </c>
      <c r="K138" s="36"/>
      <c r="L138" s="100"/>
      <c r="M138" s="103"/>
      <c r="N138" s="102"/>
    </row>
    <row r="139" spans="1:14" s="2" customFormat="1" ht="39" customHeight="1">
      <c r="A139" s="26" t="s">
        <v>382</v>
      </c>
      <c r="B139" s="26" t="s">
        <v>383</v>
      </c>
      <c r="C139" s="26" t="s">
        <v>145</v>
      </c>
      <c r="D139" s="27" t="s">
        <v>384</v>
      </c>
      <c r="E139" s="35" t="s">
        <v>39</v>
      </c>
      <c r="F139" s="35">
        <v>15.39</v>
      </c>
      <c r="G139" s="29">
        <v>88.31</v>
      </c>
      <c r="H139" s="17">
        <f t="shared" si="17"/>
        <v>110.07</v>
      </c>
      <c r="I139" s="17">
        <f t="shared" si="18"/>
        <v>1693.98</v>
      </c>
      <c r="J139" s="40">
        <f t="shared" si="16"/>
        <v>7.7760611535030528E-4</v>
      </c>
      <c r="K139" s="36"/>
      <c r="L139" s="100"/>
      <c r="M139" s="103"/>
      <c r="N139" s="102"/>
    </row>
    <row r="140" spans="1:14" s="2" customFormat="1" ht="26.1" customHeight="1">
      <c r="A140" s="26" t="s">
        <v>385</v>
      </c>
      <c r="B140" s="26" t="s">
        <v>386</v>
      </c>
      <c r="C140" s="26" t="s">
        <v>145</v>
      </c>
      <c r="D140" s="27" t="s">
        <v>387</v>
      </c>
      <c r="E140" s="35" t="s">
        <v>39</v>
      </c>
      <c r="F140" s="35">
        <v>15.39</v>
      </c>
      <c r="G140" s="29">
        <v>34.06</v>
      </c>
      <c r="H140" s="17">
        <f t="shared" si="17"/>
        <v>42.45</v>
      </c>
      <c r="I140" s="17">
        <f t="shared" si="18"/>
        <v>653.30999999999995</v>
      </c>
      <c r="J140" s="40">
        <f t="shared" si="16"/>
        <v>2.9989601484049864E-4</v>
      </c>
      <c r="K140" s="36"/>
      <c r="L140" s="100"/>
      <c r="M140" s="103"/>
      <c r="N140" s="102"/>
    </row>
    <row r="141" spans="1:14" s="2" customFormat="1" ht="26.1" customHeight="1">
      <c r="A141" s="26" t="s">
        <v>388</v>
      </c>
      <c r="B141" s="26" t="s">
        <v>389</v>
      </c>
      <c r="C141" s="26" t="s">
        <v>145</v>
      </c>
      <c r="D141" s="27" t="s">
        <v>390</v>
      </c>
      <c r="E141" s="35" t="s">
        <v>39</v>
      </c>
      <c r="F141" s="35">
        <v>1</v>
      </c>
      <c r="G141" s="29">
        <v>42.32</v>
      </c>
      <c r="H141" s="17">
        <f t="shared" si="17"/>
        <v>52.75</v>
      </c>
      <c r="I141" s="17">
        <f t="shared" si="18"/>
        <v>52.75</v>
      </c>
      <c r="J141" s="40">
        <f t="shared" si="16"/>
        <v>2.421440783523336E-5</v>
      </c>
      <c r="K141" s="36"/>
      <c r="L141" s="100"/>
      <c r="M141" s="103"/>
      <c r="N141" s="102"/>
    </row>
    <row r="142" spans="1:14" s="2" customFormat="1" ht="26.1" customHeight="1">
      <c r="A142" s="26" t="s">
        <v>391</v>
      </c>
      <c r="B142" s="26" t="s">
        <v>392</v>
      </c>
      <c r="C142" s="26" t="s">
        <v>145</v>
      </c>
      <c r="D142" s="27" t="s">
        <v>393</v>
      </c>
      <c r="E142" s="35" t="s">
        <v>39</v>
      </c>
      <c r="F142" s="35">
        <v>1</v>
      </c>
      <c r="G142" s="29">
        <v>23.48</v>
      </c>
      <c r="H142" s="17">
        <f t="shared" si="17"/>
        <v>29.27</v>
      </c>
      <c r="I142" s="17">
        <f t="shared" si="18"/>
        <v>29.27</v>
      </c>
      <c r="J142" s="40">
        <f t="shared" si="16"/>
        <v>1.3436127342886832E-5</v>
      </c>
      <c r="K142" s="36"/>
      <c r="L142" s="100"/>
      <c r="M142" s="103"/>
      <c r="N142" s="102"/>
    </row>
    <row r="143" spans="1:14" s="2" customFormat="1" ht="24" customHeight="1">
      <c r="A143" s="26" t="s">
        <v>394</v>
      </c>
      <c r="B143" s="26" t="s">
        <v>395</v>
      </c>
      <c r="C143" s="26" t="s">
        <v>145</v>
      </c>
      <c r="D143" s="27" t="s">
        <v>396</v>
      </c>
      <c r="E143" s="35" t="s">
        <v>39</v>
      </c>
      <c r="F143" s="35">
        <v>2</v>
      </c>
      <c r="G143" s="29">
        <v>25.23</v>
      </c>
      <c r="H143" s="17">
        <f t="shared" si="17"/>
        <v>31.45</v>
      </c>
      <c r="I143" s="17">
        <f t="shared" si="18"/>
        <v>62.9</v>
      </c>
      <c r="J143" s="40">
        <f t="shared" si="16"/>
        <v>2.8873673039548403E-5</v>
      </c>
      <c r="K143" s="36"/>
      <c r="L143" s="100"/>
      <c r="M143" s="103"/>
      <c r="N143" s="102"/>
    </row>
    <row r="144" spans="1:14" s="2" customFormat="1" ht="39" customHeight="1">
      <c r="A144" s="26" t="s">
        <v>397</v>
      </c>
      <c r="B144" s="26" t="s">
        <v>398</v>
      </c>
      <c r="C144" s="26" t="s">
        <v>145</v>
      </c>
      <c r="D144" s="27" t="s">
        <v>399</v>
      </c>
      <c r="E144" s="35" t="s">
        <v>39</v>
      </c>
      <c r="F144" s="35">
        <v>2</v>
      </c>
      <c r="G144" s="29">
        <v>56.94</v>
      </c>
      <c r="H144" s="17">
        <f t="shared" si="17"/>
        <v>70.97</v>
      </c>
      <c r="I144" s="17">
        <f t="shared" si="18"/>
        <v>141.94</v>
      </c>
      <c r="J144" s="40">
        <f t="shared" si="16"/>
        <v>6.5156266315317967E-5</v>
      </c>
      <c r="K144" s="36"/>
      <c r="L144" s="100"/>
      <c r="M144" s="103"/>
      <c r="N144" s="102"/>
    </row>
    <row r="145" spans="1:14" s="2" customFormat="1" ht="26.1" customHeight="1">
      <c r="A145" s="9" t="s">
        <v>400</v>
      </c>
      <c r="B145" s="9" t="s">
        <v>401</v>
      </c>
      <c r="C145" s="9" t="s">
        <v>16</v>
      </c>
      <c r="D145" s="8" t="s">
        <v>402</v>
      </c>
      <c r="E145" s="32" t="s">
        <v>43</v>
      </c>
      <c r="F145" s="32">
        <v>209.17</v>
      </c>
      <c r="G145" s="29">
        <v>31.11</v>
      </c>
      <c r="H145" s="17">
        <f t="shared" si="17"/>
        <v>38.78</v>
      </c>
      <c r="I145" s="17">
        <f t="shared" si="18"/>
        <v>8111.61</v>
      </c>
      <c r="J145" s="40">
        <f t="shared" si="16"/>
        <v>3.7235608102437396E-3</v>
      </c>
      <c r="K145" s="36"/>
      <c r="L145" s="100"/>
      <c r="M145" s="103"/>
      <c r="N145" s="102"/>
    </row>
    <row r="146" spans="1:14" s="2" customFormat="1" ht="26.1" customHeight="1">
      <c r="A146" s="9" t="s">
        <v>403</v>
      </c>
      <c r="B146" s="9" t="s">
        <v>404</v>
      </c>
      <c r="C146" s="9" t="s">
        <v>16</v>
      </c>
      <c r="D146" s="8" t="s">
        <v>405</v>
      </c>
      <c r="E146" s="32" t="s">
        <v>43</v>
      </c>
      <c r="F146" s="32">
        <v>18</v>
      </c>
      <c r="G146" s="29">
        <v>51.65</v>
      </c>
      <c r="H146" s="17">
        <f t="shared" si="17"/>
        <v>64.38</v>
      </c>
      <c r="I146" s="17">
        <f t="shared" si="18"/>
        <v>1158.8399999999999</v>
      </c>
      <c r="J146" s="40">
        <f t="shared" si="16"/>
        <v>5.319549644697976E-4</v>
      </c>
      <c r="K146" s="36"/>
      <c r="L146" s="100"/>
      <c r="M146" s="103"/>
      <c r="N146" s="102"/>
    </row>
    <row r="147" spans="1:14" s="2" customFormat="1" ht="39" customHeight="1">
      <c r="A147" s="9" t="s">
        <v>406</v>
      </c>
      <c r="B147" s="9" t="s">
        <v>407</v>
      </c>
      <c r="C147" s="9" t="s">
        <v>16</v>
      </c>
      <c r="D147" s="8" t="s">
        <v>408</v>
      </c>
      <c r="E147" s="32" t="s">
        <v>43</v>
      </c>
      <c r="F147" s="32">
        <v>55</v>
      </c>
      <c r="G147" s="29">
        <v>31.01</v>
      </c>
      <c r="H147" s="17">
        <f t="shared" si="17"/>
        <v>38.65</v>
      </c>
      <c r="I147" s="17">
        <f t="shared" si="18"/>
        <v>2125.75</v>
      </c>
      <c r="J147" s="40">
        <f t="shared" si="16"/>
        <v>9.7580620769189218E-4</v>
      </c>
      <c r="K147" s="36"/>
      <c r="L147" s="100"/>
      <c r="M147" s="103"/>
      <c r="N147" s="102"/>
    </row>
    <row r="148" spans="1:14" s="2" customFormat="1" ht="39" customHeight="1">
      <c r="A148" s="9" t="s">
        <v>409</v>
      </c>
      <c r="B148" s="9" t="s">
        <v>410</v>
      </c>
      <c r="C148" s="9" t="s">
        <v>16</v>
      </c>
      <c r="D148" s="8" t="s">
        <v>411</v>
      </c>
      <c r="E148" s="32" t="s">
        <v>43</v>
      </c>
      <c r="F148" s="32">
        <v>1672.41</v>
      </c>
      <c r="G148" s="29">
        <v>4.29</v>
      </c>
      <c r="H148" s="17">
        <f t="shared" si="17"/>
        <v>5.35</v>
      </c>
      <c r="I148" s="17">
        <f t="shared" si="18"/>
        <v>8947.39</v>
      </c>
      <c r="J148" s="40">
        <f t="shared" si="16"/>
        <v>4.1072180193533385E-3</v>
      </c>
      <c r="K148" s="36"/>
      <c r="L148" s="100"/>
      <c r="M148" s="103"/>
      <c r="N148" s="102"/>
    </row>
    <row r="149" spans="1:14" s="2" customFormat="1" ht="39" customHeight="1">
      <c r="A149" s="9" t="s">
        <v>412</v>
      </c>
      <c r="B149" s="9" t="s">
        <v>413</v>
      </c>
      <c r="C149" s="9" t="s">
        <v>16</v>
      </c>
      <c r="D149" s="8" t="s">
        <v>414</v>
      </c>
      <c r="E149" s="32" t="s">
        <v>43</v>
      </c>
      <c r="F149" s="32">
        <v>576.57000000000005</v>
      </c>
      <c r="G149" s="29">
        <v>6.3</v>
      </c>
      <c r="H149" s="17">
        <f t="shared" si="17"/>
        <v>7.85</v>
      </c>
      <c r="I149" s="17">
        <f t="shared" si="18"/>
        <v>4526.07</v>
      </c>
      <c r="J149" s="40">
        <f t="shared" si="16"/>
        <v>2.0776512771718417E-3</v>
      </c>
      <c r="K149" s="36"/>
      <c r="L149" s="100"/>
      <c r="M149" s="103"/>
      <c r="N149" s="102"/>
    </row>
    <row r="150" spans="1:14" s="2" customFormat="1" ht="39" customHeight="1">
      <c r="A150" s="9" t="s">
        <v>415</v>
      </c>
      <c r="B150" s="9" t="s">
        <v>416</v>
      </c>
      <c r="C150" s="9" t="s">
        <v>16</v>
      </c>
      <c r="D150" s="8" t="s">
        <v>417</v>
      </c>
      <c r="E150" s="32" t="s">
        <v>43</v>
      </c>
      <c r="F150" s="32">
        <v>338.62</v>
      </c>
      <c r="G150" s="29">
        <v>8.7899999999999991</v>
      </c>
      <c r="H150" s="17">
        <f t="shared" si="17"/>
        <v>10.96</v>
      </c>
      <c r="I150" s="17">
        <f t="shared" si="18"/>
        <v>3711.28</v>
      </c>
      <c r="J150" s="40">
        <f t="shared" si="16"/>
        <v>1.7036293366965852E-3</v>
      </c>
      <c r="K150" s="36"/>
      <c r="L150" s="100"/>
      <c r="M150" s="103"/>
      <c r="N150" s="102"/>
    </row>
    <row r="151" spans="1:14" s="2" customFormat="1" ht="39" customHeight="1">
      <c r="A151" s="9" t="s">
        <v>418</v>
      </c>
      <c r="B151" s="9" t="s">
        <v>419</v>
      </c>
      <c r="C151" s="9" t="s">
        <v>16</v>
      </c>
      <c r="D151" s="8" t="s">
        <v>420</v>
      </c>
      <c r="E151" s="32" t="s">
        <v>43</v>
      </c>
      <c r="F151" s="32">
        <v>110</v>
      </c>
      <c r="G151" s="29">
        <v>39.18</v>
      </c>
      <c r="H151" s="17">
        <f t="shared" si="17"/>
        <v>48.83</v>
      </c>
      <c r="I151" s="17">
        <f t="shared" si="18"/>
        <v>5371.3</v>
      </c>
      <c r="J151" s="40">
        <f t="shared" si="16"/>
        <v>2.4656464228509753E-3</v>
      </c>
      <c r="K151" s="36"/>
      <c r="L151" s="100"/>
      <c r="M151" s="103"/>
      <c r="N151" s="102"/>
    </row>
    <row r="152" spans="1:14" s="2" customFormat="1" ht="39" customHeight="1">
      <c r="A152" s="9" t="s">
        <v>421</v>
      </c>
      <c r="B152" s="9" t="s">
        <v>422</v>
      </c>
      <c r="C152" s="9" t="s">
        <v>16</v>
      </c>
      <c r="D152" s="8" t="s">
        <v>423</v>
      </c>
      <c r="E152" s="32" t="s">
        <v>43</v>
      </c>
      <c r="F152" s="32">
        <v>33</v>
      </c>
      <c r="G152" s="29">
        <v>88.14</v>
      </c>
      <c r="H152" s="17">
        <f t="shared" si="17"/>
        <v>109.86</v>
      </c>
      <c r="I152" s="17">
        <f t="shared" si="18"/>
        <v>3625.38</v>
      </c>
      <c r="J152" s="40">
        <f t="shared" si="16"/>
        <v>1.6641977227999682E-3</v>
      </c>
      <c r="K152" s="36"/>
      <c r="L152" s="100"/>
      <c r="M152" s="103"/>
      <c r="N152" s="102"/>
    </row>
    <row r="153" spans="1:14" s="2" customFormat="1" ht="39" customHeight="1">
      <c r="A153" s="9" t="s">
        <v>424</v>
      </c>
      <c r="B153" s="9" t="s">
        <v>425</v>
      </c>
      <c r="C153" s="9" t="s">
        <v>16</v>
      </c>
      <c r="D153" s="8" t="s">
        <v>426</v>
      </c>
      <c r="E153" s="32" t="s">
        <v>39</v>
      </c>
      <c r="F153" s="32">
        <v>6</v>
      </c>
      <c r="G153" s="29">
        <v>47.67</v>
      </c>
      <c r="H153" s="17">
        <f t="shared" si="17"/>
        <v>59.42</v>
      </c>
      <c r="I153" s="17">
        <f t="shared" si="18"/>
        <v>356.52</v>
      </c>
      <c r="J153" s="40">
        <f t="shared" si="16"/>
        <v>1.6365726410269948E-4</v>
      </c>
      <c r="K153" s="36"/>
      <c r="L153" s="100"/>
      <c r="M153" s="103"/>
      <c r="N153" s="102"/>
    </row>
    <row r="154" spans="1:14" s="2" customFormat="1" ht="39" customHeight="1">
      <c r="A154" s="9" t="s">
        <v>427</v>
      </c>
      <c r="B154" s="9" t="s">
        <v>428</v>
      </c>
      <c r="C154" s="9" t="s">
        <v>16</v>
      </c>
      <c r="D154" s="8" t="s">
        <v>429</v>
      </c>
      <c r="E154" s="32" t="s">
        <v>39</v>
      </c>
      <c r="F154" s="32">
        <v>33</v>
      </c>
      <c r="G154" s="29">
        <v>47.67</v>
      </c>
      <c r="H154" s="17">
        <f t="shared" si="17"/>
        <v>59.42</v>
      </c>
      <c r="I154" s="17">
        <f t="shared" si="18"/>
        <v>1960.86</v>
      </c>
      <c r="J154" s="40">
        <f t="shared" si="16"/>
        <v>9.0011495256484702E-4</v>
      </c>
      <c r="K154" s="36"/>
      <c r="L154" s="100"/>
      <c r="M154" s="103"/>
      <c r="N154" s="102"/>
    </row>
    <row r="155" spans="1:14" s="2" customFormat="1" ht="39" customHeight="1">
      <c r="A155" s="9" t="s">
        <v>430</v>
      </c>
      <c r="B155" s="9" t="s">
        <v>431</v>
      </c>
      <c r="C155" s="9" t="s">
        <v>16</v>
      </c>
      <c r="D155" s="8" t="s">
        <v>432</v>
      </c>
      <c r="E155" s="32" t="s">
        <v>39</v>
      </c>
      <c r="F155" s="32">
        <v>47</v>
      </c>
      <c r="G155" s="29">
        <v>50.49</v>
      </c>
      <c r="H155" s="17">
        <f t="shared" si="17"/>
        <v>62.93</v>
      </c>
      <c r="I155" s="17">
        <f t="shared" si="18"/>
        <v>2957.71</v>
      </c>
      <c r="J155" s="40">
        <f t="shared" si="16"/>
        <v>1.357709880537404E-3</v>
      </c>
      <c r="K155" s="36"/>
      <c r="L155" s="100"/>
      <c r="M155" s="103"/>
      <c r="N155" s="102"/>
    </row>
    <row r="156" spans="1:14" s="2" customFormat="1" ht="65.099999999999994" customHeight="1">
      <c r="A156" s="9" t="s">
        <v>433</v>
      </c>
      <c r="B156" s="9" t="s">
        <v>434</v>
      </c>
      <c r="C156" s="9" t="s">
        <v>16</v>
      </c>
      <c r="D156" s="8" t="s">
        <v>435</v>
      </c>
      <c r="E156" s="32" t="s">
        <v>39</v>
      </c>
      <c r="F156" s="32">
        <v>82</v>
      </c>
      <c r="G156" s="29">
        <v>27.26</v>
      </c>
      <c r="H156" s="17">
        <f t="shared" si="17"/>
        <v>33.979999999999997</v>
      </c>
      <c r="I156" s="17">
        <f t="shared" si="18"/>
        <v>2786.36</v>
      </c>
      <c r="J156" s="40">
        <f t="shared" si="16"/>
        <v>1.2790532211522431E-3</v>
      </c>
      <c r="K156" s="36"/>
      <c r="L156" s="100"/>
      <c r="M156" s="103"/>
      <c r="N156" s="102"/>
    </row>
    <row r="157" spans="1:14" ht="24" customHeight="1">
      <c r="A157" s="16" t="s">
        <v>436</v>
      </c>
      <c r="B157" s="16"/>
      <c r="C157" s="16"/>
      <c r="D157" s="6" t="s">
        <v>437</v>
      </c>
      <c r="E157" s="33"/>
      <c r="F157" s="34"/>
      <c r="G157" s="22"/>
      <c r="H157" s="18"/>
      <c r="I157" s="42">
        <f>SUM(I158:I159)</f>
        <v>4615.3900000000003</v>
      </c>
      <c r="J157" s="39">
        <f>I157/$I$340</f>
        <v>2.1186528109698143E-3</v>
      </c>
      <c r="K157" s="53"/>
      <c r="L157" s="98"/>
      <c r="M157" s="105"/>
      <c r="N157" s="102"/>
    </row>
    <row r="158" spans="1:14" s="2" customFormat="1" ht="51.95" customHeight="1">
      <c r="A158" s="26" t="s">
        <v>438</v>
      </c>
      <c r="B158" s="26" t="s">
        <v>439</v>
      </c>
      <c r="C158" s="26" t="s">
        <v>118</v>
      </c>
      <c r="D158" s="27" t="s">
        <v>440</v>
      </c>
      <c r="E158" s="35" t="s">
        <v>39</v>
      </c>
      <c r="F158" s="35">
        <v>1</v>
      </c>
      <c r="G158" s="29">
        <v>3101.77</v>
      </c>
      <c r="H158" s="17">
        <f t="shared" si="17"/>
        <v>3866.05</v>
      </c>
      <c r="I158" s="17">
        <f>ROUND(H158*F158,2)</f>
        <v>3866.05</v>
      </c>
      <c r="J158" s="40">
        <f t="shared" si="16"/>
        <v>1.77467509784652E-3</v>
      </c>
      <c r="K158" s="36"/>
      <c r="L158" s="100"/>
      <c r="M158" s="103"/>
      <c r="N158" s="102"/>
    </row>
    <row r="159" spans="1:14" s="2" customFormat="1" ht="24" customHeight="1">
      <c r="A159" s="26" t="s">
        <v>441</v>
      </c>
      <c r="B159" s="26" t="s">
        <v>442</v>
      </c>
      <c r="C159" s="26" t="s">
        <v>118</v>
      </c>
      <c r="D159" s="27" t="s">
        <v>443</v>
      </c>
      <c r="E159" s="35" t="s">
        <v>39</v>
      </c>
      <c r="F159" s="35">
        <v>1</v>
      </c>
      <c r="G159" s="29">
        <v>601.20000000000005</v>
      </c>
      <c r="H159" s="17">
        <f t="shared" si="17"/>
        <v>749.34</v>
      </c>
      <c r="I159" s="17">
        <f>ROUND(H159*F159,2)</f>
        <v>749.34</v>
      </c>
      <c r="J159" s="40">
        <f t="shared" si="16"/>
        <v>3.4397771312329412E-4</v>
      </c>
      <c r="K159" s="36"/>
      <c r="L159" s="100"/>
      <c r="M159" s="103"/>
      <c r="N159" s="102"/>
    </row>
    <row r="160" spans="1:14" ht="24" customHeight="1">
      <c r="A160" s="16" t="s">
        <v>444</v>
      </c>
      <c r="B160" s="16"/>
      <c r="C160" s="16"/>
      <c r="D160" s="6" t="s">
        <v>445</v>
      </c>
      <c r="E160" s="33"/>
      <c r="F160" s="34"/>
      <c r="G160" s="22"/>
      <c r="H160" s="18"/>
      <c r="I160" s="42">
        <f>SUM(I161:I168)</f>
        <v>6032.76</v>
      </c>
      <c r="J160" s="39">
        <f>I160/$I$340</f>
        <v>2.769283621082131E-3</v>
      </c>
      <c r="K160" s="53"/>
      <c r="L160" s="98"/>
      <c r="M160" s="105"/>
      <c r="N160" s="102"/>
    </row>
    <row r="161" spans="1:14" s="2" customFormat="1" ht="24" customHeight="1">
      <c r="A161" s="26" t="s">
        <v>446</v>
      </c>
      <c r="B161" s="26" t="s">
        <v>442</v>
      </c>
      <c r="C161" s="26" t="s">
        <v>118</v>
      </c>
      <c r="D161" s="27" t="s">
        <v>443</v>
      </c>
      <c r="E161" s="35" t="s">
        <v>39</v>
      </c>
      <c r="F161" s="35">
        <v>1</v>
      </c>
      <c r="G161" s="29">
        <v>601.20000000000005</v>
      </c>
      <c r="H161" s="17">
        <f t="shared" si="17"/>
        <v>749.34</v>
      </c>
      <c r="I161" s="17">
        <f t="shared" ref="I161:I168" si="19">ROUND(H161*F161,2)</f>
        <v>749.34</v>
      </c>
      <c r="J161" s="40">
        <f t="shared" si="16"/>
        <v>3.4397771312329412E-4</v>
      </c>
      <c r="K161" s="36"/>
      <c r="L161" s="100"/>
      <c r="M161" s="103"/>
      <c r="N161" s="102"/>
    </row>
    <row r="162" spans="1:14" s="2" customFormat="1" ht="24" customHeight="1">
      <c r="A162" s="9" t="s">
        <v>447</v>
      </c>
      <c r="B162" s="9" t="s">
        <v>448</v>
      </c>
      <c r="C162" s="9" t="s">
        <v>16</v>
      </c>
      <c r="D162" s="8" t="s">
        <v>449</v>
      </c>
      <c r="E162" s="32" t="s">
        <v>39</v>
      </c>
      <c r="F162" s="32">
        <v>3</v>
      </c>
      <c r="G162" s="29">
        <v>19.98</v>
      </c>
      <c r="H162" s="17">
        <f t="shared" si="17"/>
        <v>24.9</v>
      </c>
      <c r="I162" s="17">
        <f t="shared" si="19"/>
        <v>74.7</v>
      </c>
      <c r="J162" s="40">
        <f t="shared" si="16"/>
        <v>3.4290355740131409E-5</v>
      </c>
      <c r="K162" s="36"/>
      <c r="L162" s="100"/>
      <c r="M162" s="103"/>
      <c r="N162" s="102"/>
    </row>
    <row r="163" spans="1:14" s="2" customFormat="1" ht="24" customHeight="1">
      <c r="A163" s="26" t="s">
        <v>450</v>
      </c>
      <c r="B163" s="26" t="s">
        <v>451</v>
      </c>
      <c r="C163" s="26" t="s">
        <v>118</v>
      </c>
      <c r="D163" s="27" t="s">
        <v>452</v>
      </c>
      <c r="E163" s="35" t="s">
        <v>39</v>
      </c>
      <c r="F163" s="35">
        <v>4</v>
      </c>
      <c r="G163" s="29">
        <v>338.7</v>
      </c>
      <c r="H163" s="17">
        <f t="shared" si="17"/>
        <v>422.16</v>
      </c>
      <c r="I163" s="17">
        <f t="shared" si="19"/>
        <v>1688.64</v>
      </c>
      <c r="J163" s="40">
        <f t="shared" si="16"/>
        <v>7.7515483690783818E-4</v>
      </c>
      <c r="K163" s="36"/>
      <c r="L163" s="100"/>
      <c r="M163" s="103"/>
      <c r="N163" s="102"/>
    </row>
    <row r="164" spans="1:14" s="2" customFormat="1" ht="24" customHeight="1">
      <c r="A164" s="9" t="s">
        <v>453</v>
      </c>
      <c r="B164" s="26" t="s">
        <v>932</v>
      </c>
      <c r="C164" s="9" t="s">
        <v>16</v>
      </c>
      <c r="D164" s="8" t="s">
        <v>454</v>
      </c>
      <c r="E164" s="32" t="s">
        <v>39</v>
      </c>
      <c r="F164" s="32">
        <v>16</v>
      </c>
      <c r="G164" s="29">
        <v>18.29</v>
      </c>
      <c r="H164" s="17">
        <f t="shared" si="17"/>
        <v>22.8</v>
      </c>
      <c r="I164" s="17">
        <f t="shared" si="19"/>
        <v>364.8</v>
      </c>
      <c r="J164" s="40">
        <f t="shared" si="16"/>
        <v>1.6745812281124416E-4</v>
      </c>
      <c r="K164" s="36"/>
      <c r="L164" s="100"/>
      <c r="M164" s="103"/>
      <c r="N164" s="102"/>
    </row>
    <row r="165" spans="1:14" s="2" customFormat="1" ht="24" customHeight="1">
      <c r="A165" s="9" t="s">
        <v>455</v>
      </c>
      <c r="B165" s="26" t="s">
        <v>931</v>
      </c>
      <c r="C165" s="9" t="s">
        <v>16</v>
      </c>
      <c r="D165" s="8" t="s">
        <v>456</v>
      </c>
      <c r="E165" s="32" t="s">
        <v>39</v>
      </c>
      <c r="F165" s="32">
        <v>12</v>
      </c>
      <c r="G165" s="29">
        <v>43.64</v>
      </c>
      <c r="H165" s="17">
        <f t="shared" si="17"/>
        <v>54.39</v>
      </c>
      <c r="I165" s="17">
        <f t="shared" si="19"/>
        <v>652.67999999999995</v>
      </c>
      <c r="J165" s="40">
        <f t="shared" si="16"/>
        <v>2.9960681906919637E-4</v>
      </c>
      <c r="K165" s="36"/>
      <c r="L165" s="100"/>
      <c r="M165" s="103"/>
      <c r="N165" s="102"/>
    </row>
    <row r="166" spans="1:14" s="2" customFormat="1" ht="51.95" customHeight="1">
      <c r="A166" s="9" t="s">
        <v>457</v>
      </c>
      <c r="B166" s="9" t="s">
        <v>458</v>
      </c>
      <c r="C166" s="9" t="s">
        <v>16</v>
      </c>
      <c r="D166" s="8" t="s">
        <v>459</v>
      </c>
      <c r="E166" s="32" t="s">
        <v>39</v>
      </c>
      <c r="F166" s="32">
        <v>6</v>
      </c>
      <c r="G166" s="30">
        <v>148.44999999999999</v>
      </c>
      <c r="H166" s="17">
        <f t="shared" si="17"/>
        <v>185.03</v>
      </c>
      <c r="I166" s="17">
        <f t="shared" si="19"/>
        <v>1110.18</v>
      </c>
      <c r="J166" s="40">
        <f t="shared" si="16"/>
        <v>5.0961803394349524E-4</v>
      </c>
      <c r="K166" s="36"/>
      <c r="L166" s="100"/>
      <c r="M166" s="107"/>
      <c r="N166" s="102"/>
    </row>
    <row r="167" spans="1:14" s="2" customFormat="1" ht="51.95" customHeight="1">
      <c r="A167" s="26" t="s">
        <v>460</v>
      </c>
      <c r="B167" s="26" t="s">
        <v>461</v>
      </c>
      <c r="C167" s="26" t="s">
        <v>118</v>
      </c>
      <c r="D167" s="27" t="s">
        <v>462</v>
      </c>
      <c r="E167" s="35" t="s">
        <v>39</v>
      </c>
      <c r="F167" s="35">
        <v>3</v>
      </c>
      <c r="G167" s="29">
        <v>320</v>
      </c>
      <c r="H167" s="17">
        <f t="shared" si="17"/>
        <v>398.85</v>
      </c>
      <c r="I167" s="17">
        <f t="shared" si="19"/>
        <v>1196.55</v>
      </c>
      <c r="J167" s="40">
        <f t="shared" si="16"/>
        <v>5.4926539706632183E-4</v>
      </c>
      <c r="K167" s="36"/>
      <c r="L167" s="100"/>
      <c r="M167" s="103"/>
      <c r="N167" s="102"/>
    </row>
    <row r="168" spans="1:14" s="2" customFormat="1" ht="24" customHeight="1">
      <c r="A168" s="9" t="s">
        <v>463</v>
      </c>
      <c r="B168" s="26" t="s">
        <v>933</v>
      </c>
      <c r="C168" s="9" t="s">
        <v>16</v>
      </c>
      <c r="D168" s="8" t="s">
        <v>464</v>
      </c>
      <c r="E168" s="32" t="s">
        <v>39</v>
      </c>
      <c r="F168" s="32">
        <v>3</v>
      </c>
      <c r="G168" s="29">
        <v>52.38</v>
      </c>
      <c r="H168" s="17">
        <f t="shared" si="17"/>
        <v>65.290000000000006</v>
      </c>
      <c r="I168" s="17">
        <f t="shared" si="19"/>
        <v>195.87</v>
      </c>
      <c r="J168" s="40">
        <f t="shared" si="16"/>
        <v>8.9912342420609637E-5</v>
      </c>
      <c r="K168" s="36"/>
      <c r="L168" s="100"/>
      <c r="M168" s="103"/>
      <c r="N168" s="102"/>
    </row>
    <row r="169" spans="1:14" ht="24" customHeight="1">
      <c r="A169" s="16" t="s">
        <v>465</v>
      </c>
      <c r="B169" s="16"/>
      <c r="C169" s="16"/>
      <c r="D169" s="6" t="s">
        <v>466</v>
      </c>
      <c r="E169" s="33"/>
      <c r="F169" s="34"/>
      <c r="G169" s="22"/>
      <c r="H169" s="18"/>
      <c r="I169" s="42">
        <f>SUM(I170:I190)</f>
        <v>35905.930000000008</v>
      </c>
      <c r="J169" s="39">
        <f>I169/$I$340</f>
        <v>1.6482290667741057E-2</v>
      </c>
      <c r="K169" s="53"/>
      <c r="L169" s="98"/>
      <c r="M169" s="105"/>
      <c r="N169" s="102"/>
    </row>
    <row r="170" spans="1:14" s="2" customFormat="1" ht="39" customHeight="1">
      <c r="A170" s="9" t="s">
        <v>467</v>
      </c>
      <c r="B170" s="9" t="s">
        <v>468</v>
      </c>
      <c r="C170" s="9" t="s">
        <v>16</v>
      </c>
      <c r="D170" s="8" t="s">
        <v>469</v>
      </c>
      <c r="E170" s="32" t="s">
        <v>39</v>
      </c>
      <c r="F170" s="32">
        <v>1</v>
      </c>
      <c r="G170" s="29">
        <v>539.97</v>
      </c>
      <c r="H170" s="17">
        <f t="shared" si="17"/>
        <v>673.02</v>
      </c>
      <c r="I170" s="17">
        <f t="shared" ref="I170:I190" si="20">ROUND(H170*F170,2)</f>
        <v>673.02</v>
      </c>
      <c r="J170" s="40">
        <f t="shared" si="16"/>
        <v>3.0894371111409963E-4</v>
      </c>
      <c r="K170" s="36"/>
      <c r="L170" s="100"/>
      <c r="M170" s="103"/>
      <c r="N170" s="102"/>
    </row>
    <row r="171" spans="1:14" s="2" customFormat="1" ht="39" customHeight="1">
      <c r="A171" s="9" t="s">
        <v>470</v>
      </c>
      <c r="B171" s="9" t="s">
        <v>471</v>
      </c>
      <c r="C171" s="9" t="s">
        <v>16</v>
      </c>
      <c r="D171" s="8" t="s">
        <v>472</v>
      </c>
      <c r="E171" s="32" t="s">
        <v>39</v>
      </c>
      <c r="F171" s="32">
        <v>3</v>
      </c>
      <c r="G171" s="29">
        <v>461.42</v>
      </c>
      <c r="H171" s="17">
        <f t="shared" si="17"/>
        <v>575.11</v>
      </c>
      <c r="I171" s="17">
        <f t="shared" si="20"/>
        <v>1725.33</v>
      </c>
      <c r="J171" s="40">
        <f t="shared" si="16"/>
        <v>7.9199704777939656E-4</v>
      </c>
      <c r="K171" s="36"/>
      <c r="L171" s="100"/>
      <c r="M171" s="103"/>
      <c r="N171" s="102"/>
    </row>
    <row r="172" spans="1:14" s="2" customFormat="1" ht="65.099999999999994" customHeight="1">
      <c r="A172" s="9" t="s">
        <v>473</v>
      </c>
      <c r="B172" s="9" t="s">
        <v>474</v>
      </c>
      <c r="C172" s="9" t="s">
        <v>16</v>
      </c>
      <c r="D172" s="8" t="s">
        <v>475</v>
      </c>
      <c r="E172" s="32" t="s">
        <v>39</v>
      </c>
      <c r="F172" s="32">
        <v>3</v>
      </c>
      <c r="G172" s="29">
        <v>637.78</v>
      </c>
      <c r="H172" s="17">
        <f t="shared" si="17"/>
        <v>794.93</v>
      </c>
      <c r="I172" s="17">
        <f t="shared" si="20"/>
        <v>2384.79</v>
      </c>
      <c r="J172" s="40">
        <f t="shared" si="16"/>
        <v>1.0947161641968941E-3</v>
      </c>
      <c r="K172" s="36"/>
      <c r="L172" s="100"/>
      <c r="M172" s="103"/>
      <c r="N172" s="102"/>
    </row>
    <row r="173" spans="1:14" s="2" customFormat="1" ht="26.1" customHeight="1">
      <c r="A173" s="9" t="s">
        <v>476</v>
      </c>
      <c r="B173" s="26" t="s">
        <v>934</v>
      </c>
      <c r="C173" s="9" t="s">
        <v>16</v>
      </c>
      <c r="D173" s="8" t="s">
        <v>477</v>
      </c>
      <c r="E173" s="32" t="s">
        <v>39</v>
      </c>
      <c r="F173" s="32">
        <v>3</v>
      </c>
      <c r="G173" s="29">
        <v>370.45</v>
      </c>
      <c r="H173" s="17">
        <f t="shared" si="17"/>
        <v>461.73</v>
      </c>
      <c r="I173" s="17">
        <f t="shared" si="20"/>
        <v>1385.19</v>
      </c>
      <c r="J173" s="40">
        <f t="shared" si="16"/>
        <v>6.358588737305573E-4</v>
      </c>
      <c r="K173" s="36"/>
      <c r="L173" s="100"/>
      <c r="M173" s="103"/>
      <c r="N173" s="102"/>
    </row>
    <row r="174" spans="1:14" s="2" customFormat="1" ht="39" customHeight="1">
      <c r="A174" s="26" t="s">
        <v>478</v>
      </c>
      <c r="B174" s="26" t="s">
        <v>383</v>
      </c>
      <c r="C174" s="26" t="s">
        <v>145</v>
      </c>
      <c r="D174" s="27" t="s">
        <v>384</v>
      </c>
      <c r="E174" s="35" t="s">
        <v>39</v>
      </c>
      <c r="F174" s="35">
        <v>12.79</v>
      </c>
      <c r="G174" s="29">
        <v>88.31</v>
      </c>
      <c r="H174" s="17">
        <f t="shared" si="17"/>
        <v>110.07</v>
      </c>
      <c r="I174" s="17">
        <f t="shared" si="20"/>
        <v>1407.8</v>
      </c>
      <c r="J174" s="40">
        <f t="shared" si="16"/>
        <v>6.4623778863396252E-4</v>
      </c>
      <c r="K174" s="36"/>
      <c r="L174" s="100"/>
      <c r="M174" s="103"/>
      <c r="N174" s="102"/>
    </row>
    <row r="175" spans="1:14" s="2" customFormat="1" ht="24" customHeight="1">
      <c r="A175" s="26" t="s">
        <v>479</v>
      </c>
      <c r="B175" s="26" t="s">
        <v>395</v>
      </c>
      <c r="C175" s="26" t="s">
        <v>145</v>
      </c>
      <c r="D175" s="27" t="s">
        <v>396</v>
      </c>
      <c r="E175" s="35" t="s">
        <v>39</v>
      </c>
      <c r="F175" s="35">
        <v>2</v>
      </c>
      <c r="G175" s="29">
        <v>25.23</v>
      </c>
      <c r="H175" s="17">
        <f t="shared" si="17"/>
        <v>31.45</v>
      </c>
      <c r="I175" s="17">
        <f t="shared" si="20"/>
        <v>62.9</v>
      </c>
      <c r="J175" s="40">
        <f t="shared" si="16"/>
        <v>2.8873673039548403E-5</v>
      </c>
      <c r="K175" s="36"/>
      <c r="L175" s="100"/>
      <c r="M175" s="103"/>
      <c r="N175" s="102"/>
    </row>
    <row r="176" spans="1:14" s="2" customFormat="1" ht="26.1" customHeight="1">
      <c r="A176" s="26" t="s">
        <v>480</v>
      </c>
      <c r="B176" s="26" t="s">
        <v>389</v>
      </c>
      <c r="C176" s="26" t="s">
        <v>145</v>
      </c>
      <c r="D176" s="27" t="s">
        <v>390</v>
      </c>
      <c r="E176" s="35" t="s">
        <v>39</v>
      </c>
      <c r="F176" s="35">
        <v>1</v>
      </c>
      <c r="G176" s="29">
        <v>42.32</v>
      </c>
      <c r="H176" s="17">
        <f t="shared" si="17"/>
        <v>52.75</v>
      </c>
      <c r="I176" s="17">
        <f t="shared" si="20"/>
        <v>52.75</v>
      </c>
      <c r="J176" s="40">
        <f t="shared" si="16"/>
        <v>2.421440783523336E-5</v>
      </c>
      <c r="K176" s="36"/>
      <c r="L176" s="100"/>
      <c r="M176" s="103"/>
      <c r="N176" s="102"/>
    </row>
    <row r="177" spans="1:14" s="2" customFormat="1" ht="26.1" customHeight="1">
      <c r="A177" s="9" t="s">
        <v>481</v>
      </c>
      <c r="B177" s="9" t="s">
        <v>401</v>
      </c>
      <c r="C177" s="9" t="s">
        <v>16</v>
      </c>
      <c r="D177" s="8" t="s">
        <v>402</v>
      </c>
      <c r="E177" s="32" t="s">
        <v>43</v>
      </c>
      <c r="F177" s="32">
        <v>223.15</v>
      </c>
      <c r="G177" s="29">
        <v>31.11</v>
      </c>
      <c r="H177" s="17">
        <f t="shared" si="17"/>
        <v>38.78</v>
      </c>
      <c r="I177" s="17">
        <f t="shared" si="20"/>
        <v>8653.76</v>
      </c>
      <c r="J177" s="40">
        <f t="shared" si="16"/>
        <v>3.9724298378811191E-3</v>
      </c>
      <c r="K177" s="36"/>
      <c r="L177" s="100"/>
      <c r="M177" s="103"/>
      <c r="N177" s="102"/>
    </row>
    <row r="178" spans="1:14" s="2" customFormat="1" ht="104.1" customHeight="1">
      <c r="A178" s="9" t="s">
        <v>482</v>
      </c>
      <c r="B178" s="9" t="s">
        <v>483</v>
      </c>
      <c r="C178" s="9" t="s">
        <v>16</v>
      </c>
      <c r="D178" s="8" t="s">
        <v>484</v>
      </c>
      <c r="E178" s="32" t="s">
        <v>39</v>
      </c>
      <c r="F178" s="32">
        <v>20</v>
      </c>
      <c r="G178" s="29">
        <v>166.47</v>
      </c>
      <c r="H178" s="17">
        <f t="shared" si="17"/>
        <v>207.49</v>
      </c>
      <c r="I178" s="17">
        <f t="shared" si="20"/>
        <v>4149.8</v>
      </c>
      <c r="J178" s="40">
        <f t="shared" si="16"/>
        <v>1.9049279551592681E-3</v>
      </c>
      <c r="K178" s="36"/>
      <c r="L178" s="100"/>
      <c r="M178" s="103"/>
      <c r="N178" s="102"/>
    </row>
    <row r="179" spans="1:14" s="2" customFormat="1" ht="26.1" customHeight="1">
      <c r="A179" s="9" t="s">
        <v>485</v>
      </c>
      <c r="B179" s="26" t="s">
        <v>935</v>
      </c>
      <c r="C179" s="9" t="s">
        <v>16</v>
      </c>
      <c r="D179" s="8" t="s">
        <v>486</v>
      </c>
      <c r="E179" s="32" t="s">
        <v>43</v>
      </c>
      <c r="F179" s="32">
        <v>396</v>
      </c>
      <c r="G179" s="29">
        <v>5.94</v>
      </c>
      <c r="H179" s="17">
        <f t="shared" si="17"/>
        <v>7.4</v>
      </c>
      <c r="I179" s="17">
        <f t="shared" si="20"/>
        <v>2930.4</v>
      </c>
      <c r="J179" s="40">
        <f t="shared" si="16"/>
        <v>1.3451734733719021E-3</v>
      </c>
      <c r="K179" s="36"/>
      <c r="L179" s="100"/>
      <c r="M179" s="103"/>
      <c r="N179" s="102"/>
    </row>
    <row r="180" spans="1:14" s="2" customFormat="1" ht="26.1" customHeight="1">
      <c r="A180" s="9" t="s">
        <v>487</v>
      </c>
      <c r="B180" s="9" t="s">
        <v>488</v>
      </c>
      <c r="C180" s="9" t="s">
        <v>16</v>
      </c>
      <c r="D180" s="8" t="s">
        <v>489</v>
      </c>
      <c r="E180" s="32" t="s">
        <v>39</v>
      </c>
      <c r="F180" s="32">
        <v>20</v>
      </c>
      <c r="G180" s="29">
        <v>15.72</v>
      </c>
      <c r="H180" s="17">
        <f t="shared" si="17"/>
        <v>19.59</v>
      </c>
      <c r="I180" s="17">
        <f t="shared" si="20"/>
        <v>391.8</v>
      </c>
      <c r="J180" s="40">
        <f t="shared" si="16"/>
        <v>1.79852227295629E-4</v>
      </c>
      <c r="K180" s="36"/>
      <c r="L180" s="100"/>
      <c r="M180" s="103"/>
      <c r="N180" s="102"/>
    </row>
    <row r="181" spans="1:14" s="2" customFormat="1" ht="26.1" customHeight="1">
      <c r="A181" s="26" t="s">
        <v>490</v>
      </c>
      <c r="B181" s="26" t="s">
        <v>491</v>
      </c>
      <c r="C181" s="26" t="s">
        <v>250</v>
      </c>
      <c r="D181" s="27" t="s">
        <v>492</v>
      </c>
      <c r="E181" s="35" t="s">
        <v>39</v>
      </c>
      <c r="F181" s="35">
        <v>1</v>
      </c>
      <c r="G181" s="29">
        <v>2717</v>
      </c>
      <c r="H181" s="17">
        <f t="shared" si="17"/>
        <v>3386.47</v>
      </c>
      <c r="I181" s="17">
        <f t="shared" si="20"/>
        <v>3386.47</v>
      </c>
      <c r="J181" s="40">
        <f t="shared" ref="J181:J190" si="21">I181/$I$340</f>
        <v>1.5545282597494352E-3</v>
      </c>
      <c r="K181" s="36"/>
      <c r="L181" s="100"/>
      <c r="M181" s="103"/>
      <c r="N181" s="102"/>
    </row>
    <row r="182" spans="1:14" s="2" customFormat="1" ht="26.1" customHeight="1">
      <c r="A182" s="26" t="s">
        <v>493</v>
      </c>
      <c r="B182" s="26" t="s">
        <v>494</v>
      </c>
      <c r="C182" s="26" t="s">
        <v>250</v>
      </c>
      <c r="D182" s="27" t="s">
        <v>495</v>
      </c>
      <c r="E182" s="35" t="s">
        <v>39</v>
      </c>
      <c r="F182" s="35">
        <v>2</v>
      </c>
      <c r="G182" s="29">
        <v>1290.71</v>
      </c>
      <c r="H182" s="17">
        <f t="shared" si="17"/>
        <v>1608.74</v>
      </c>
      <c r="I182" s="17">
        <f t="shared" si="20"/>
        <v>3217.48</v>
      </c>
      <c r="J182" s="40">
        <f t="shared" si="21"/>
        <v>1.476954936904391E-3</v>
      </c>
      <c r="K182" s="36"/>
      <c r="L182" s="100"/>
      <c r="M182" s="103"/>
      <c r="N182" s="102"/>
    </row>
    <row r="183" spans="1:14" s="2" customFormat="1" ht="26.1" customHeight="1">
      <c r="A183" s="9" t="s">
        <v>496</v>
      </c>
      <c r="B183" s="9" t="s">
        <v>497</v>
      </c>
      <c r="C183" s="9" t="s">
        <v>16</v>
      </c>
      <c r="D183" s="8" t="s">
        <v>498</v>
      </c>
      <c r="E183" s="32" t="s">
        <v>499</v>
      </c>
      <c r="F183" s="32">
        <v>2</v>
      </c>
      <c r="G183" s="29">
        <v>1126.0899999999999</v>
      </c>
      <c r="H183" s="17">
        <f t="shared" si="17"/>
        <v>1403.56</v>
      </c>
      <c r="I183" s="17">
        <f t="shared" si="20"/>
        <v>2807.12</v>
      </c>
      <c r="J183" s="40">
        <f t="shared" si="21"/>
        <v>1.2885829103780144E-3</v>
      </c>
      <c r="K183" s="36"/>
      <c r="L183" s="100"/>
      <c r="M183" s="103"/>
      <c r="N183" s="102"/>
    </row>
    <row r="184" spans="1:14" s="2" customFormat="1" ht="24" customHeight="1">
      <c r="A184" s="26" t="s">
        <v>500</v>
      </c>
      <c r="B184" s="26" t="s">
        <v>501</v>
      </c>
      <c r="C184" s="26" t="s">
        <v>250</v>
      </c>
      <c r="D184" s="27" t="s">
        <v>502</v>
      </c>
      <c r="E184" s="35" t="s">
        <v>39</v>
      </c>
      <c r="F184" s="35">
        <v>20</v>
      </c>
      <c r="G184" s="29">
        <v>19.66</v>
      </c>
      <c r="H184" s="17">
        <f t="shared" ref="H184:H190" si="22">ROUND(G184*(1+$H$3),2)</f>
        <v>24.5</v>
      </c>
      <c r="I184" s="17">
        <f t="shared" si="20"/>
        <v>490</v>
      </c>
      <c r="J184" s="40">
        <f t="shared" si="21"/>
        <v>2.2493004434624353E-4</v>
      </c>
      <c r="K184" s="36"/>
      <c r="L184" s="100"/>
      <c r="M184" s="103"/>
      <c r="N184" s="102"/>
    </row>
    <row r="185" spans="1:14" s="2" customFormat="1" ht="24" customHeight="1">
      <c r="A185" s="26" t="s">
        <v>503</v>
      </c>
      <c r="B185" s="26" t="s">
        <v>504</v>
      </c>
      <c r="C185" s="26" t="s">
        <v>250</v>
      </c>
      <c r="D185" s="27" t="s">
        <v>505</v>
      </c>
      <c r="E185" s="35" t="s">
        <v>39</v>
      </c>
      <c r="F185" s="35">
        <v>20</v>
      </c>
      <c r="G185" s="29">
        <v>36.24</v>
      </c>
      <c r="H185" s="17">
        <f t="shared" si="22"/>
        <v>45.17</v>
      </c>
      <c r="I185" s="17">
        <f t="shared" si="20"/>
        <v>903.4</v>
      </c>
      <c r="J185" s="40">
        <f t="shared" si="21"/>
        <v>4.1469755522938038E-4</v>
      </c>
      <c r="K185" s="36"/>
      <c r="L185" s="100"/>
      <c r="M185" s="103"/>
      <c r="N185" s="102"/>
    </row>
    <row r="186" spans="1:14" s="2" customFormat="1" ht="24" customHeight="1">
      <c r="A186" s="26" t="s">
        <v>506</v>
      </c>
      <c r="B186" s="26" t="s">
        <v>507</v>
      </c>
      <c r="C186" s="26" t="s">
        <v>250</v>
      </c>
      <c r="D186" s="27" t="s">
        <v>508</v>
      </c>
      <c r="E186" s="35" t="s">
        <v>39</v>
      </c>
      <c r="F186" s="35">
        <v>1</v>
      </c>
      <c r="G186" s="29">
        <v>83.12</v>
      </c>
      <c r="H186" s="17">
        <f t="shared" si="22"/>
        <v>103.6</v>
      </c>
      <c r="I186" s="17">
        <f t="shared" si="20"/>
        <v>103.6</v>
      </c>
      <c r="J186" s="40">
        <f t="shared" si="21"/>
        <v>4.7556637947491488E-5</v>
      </c>
      <c r="K186" s="36"/>
      <c r="L186" s="100"/>
      <c r="M186" s="103"/>
      <c r="N186" s="102"/>
    </row>
    <row r="187" spans="1:14" s="2" customFormat="1" ht="24" customHeight="1">
      <c r="A187" s="26" t="s">
        <v>509</v>
      </c>
      <c r="B187" s="26" t="s">
        <v>510</v>
      </c>
      <c r="C187" s="26" t="s">
        <v>250</v>
      </c>
      <c r="D187" s="27" t="s">
        <v>511</v>
      </c>
      <c r="E187" s="35" t="s">
        <v>39</v>
      </c>
      <c r="F187" s="35">
        <v>1</v>
      </c>
      <c r="G187" s="29">
        <v>197.5</v>
      </c>
      <c r="H187" s="17">
        <f t="shared" si="22"/>
        <v>246.16</v>
      </c>
      <c r="I187" s="17">
        <f t="shared" si="20"/>
        <v>246.16</v>
      </c>
      <c r="J187" s="40">
        <f t="shared" si="21"/>
        <v>1.1299750962504348E-4</v>
      </c>
      <c r="K187" s="36"/>
      <c r="L187" s="100"/>
      <c r="M187" s="103"/>
      <c r="N187" s="102"/>
    </row>
    <row r="188" spans="1:14" s="2" customFormat="1" ht="24" customHeight="1">
      <c r="A188" s="26" t="s">
        <v>512</v>
      </c>
      <c r="B188" s="26" t="s">
        <v>513</v>
      </c>
      <c r="C188" s="26" t="s">
        <v>250</v>
      </c>
      <c r="D188" s="27" t="s">
        <v>514</v>
      </c>
      <c r="E188" s="35" t="s">
        <v>39</v>
      </c>
      <c r="F188" s="35">
        <v>40</v>
      </c>
      <c r="G188" s="29">
        <v>9.99</v>
      </c>
      <c r="H188" s="17">
        <f t="shared" si="22"/>
        <v>12.45</v>
      </c>
      <c r="I188" s="17">
        <f t="shared" si="20"/>
        <v>498</v>
      </c>
      <c r="J188" s="40">
        <f t="shared" si="21"/>
        <v>2.2860237160087608E-4</v>
      </c>
      <c r="K188" s="36"/>
      <c r="L188" s="100"/>
      <c r="M188" s="103"/>
      <c r="N188" s="102"/>
    </row>
    <row r="189" spans="1:14" s="2" customFormat="1" ht="24" customHeight="1">
      <c r="A189" s="26" t="s">
        <v>515</v>
      </c>
      <c r="B189" s="26" t="s">
        <v>516</v>
      </c>
      <c r="C189" s="26" t="s">
        <v>250</v>
      </c>
      <c r="D189" s="27" t="s">
        <v>517</v>
      </c>
      <c r="E189" s="35" t="s">
        <v>39</v>
      </c>
      <c r="F189" s="35">
        <v>2</v>
      </c>
      <c r="G189" s="29">
        <v>82.41</v>
      </c>
      <c r="H189" s="17">
        <f t="shared" si="22"/>
        <v>102.72</v>
      </c>
      <c r="I189" s="17">
        <f t="shared" si="20"/>
        <v>205.44</v>
      </c>
      <c r="J189" s="40">
        <f t="shared" si="21"/>
        <v>9.4305363898963818E-5</v>
      </c>
      <c r="K189" s="36"/>
      <c r="L189" s="100"/>
      <c r="M189" s="103"/>
      <c r="N189" s="102"/>
    </row>
    <row r="190" spans="1:14" s="2" customFormat="1" ht="26.1" customHeight="1">
      <c r="A190" s="26" t="s">
        <v>518</v>
      </c>
      <c r="B190" s="26" t="s">
        <v>519</v>
      </c>
      <c r="C190" s="26" t="s">
        <v>145</v>
      </c>
      <c r="D190" s="27" t="s">
        <v>520</v>
      </c>
      <c r="E190" s="35" t="s">
        <v>39</v>
      </c>
      <c r="F190" s="35">
        <v>8</v>
      </c>
      <c r="G190" s="29">
        <v>23.14</v>
      </c>
      <c r="H190" s="17">
        <f t="shared" si="22"/>
        <v>28.84</v>
      </c>
      <c r="I190" s="17">
        <f t="shared" si="20"/>
        <v>230.72</v>
      </c>
      <c r="J190" s="40">
        <f t="shared" si="21"/>
        <v>1.0590991802360267E-4</v>
      </c>
      <c r="K190" s="36"/>
      <c r="L190" s="100"/>
      <c r="M190" s="103"/>
      <c r="N190" s="102"/>
    </row>
    <row r="191" spans="1:14" ht="24" customHeight="1">
      <c r="A191" s="16" t="s">
        <v>521</v>
      </c>
      <c r="B191" s="16"/>
      <c r="C191" s="16"/>
      <c r="D191" s="6" t="s">
        <v>522</v>
      </c>
      <c r="E191" s="33"/>
      <c r="F191" s="34"/>
      <c r="G191" s="22"/>
      <c r="H191" s="18"/>
      <c r="I191" s="42">
        <f>SUM(I192:I213)</f>
        <v>45481.69999999999</v>
      </c>
      <c r="J191" s="39">
        <f>I191/$I$340</f>
        <v>2.0877960812127637E-2</v>
      </c>
      <c r="K191" s="53"/>
      <c r="L191" s="98"/>
      <c r="M191" s="105"/>
      <c r="N191" s="102"/>
    </row>
    <row r="192" spans="1:14" s="2" customFormat="1" ht="26.1" customHeight="1">
      <c r="A192" s="9" t="s">
        <v>523</v>
      </c>
      <c r="B192" s="26" t="s">
        <v>936</v>
      </c>
      <c r="C192" s="9" t="s">
        <v>16</v>
      </c>
      <c r="D192" s="8" t="s">
        <v>524</v>
      </c>
      <c r="E192" s="32" t="s">
        <v>39</v>
      </c>
      <c r="F192" s="32">
        <v>18</v>
      </c>
      <c r="G192" s="29">
        <v>26.42</v>
      </c>
      <c r="H192" s="17">
        <f t="shared" ref="H192:H213" si="23">ROUND(G192*(1+$H$3),2)</f>
        <v>32.93</v>
      </c>
      <c r="I192" s="17">
        <f t="shared" ref="I192:I213" si="24">ROUND(H192*F192,2)</f>
        <v>592.74</v>
      </c>
      <c r="J192" s="40">
        <f t="shared" ref="J192:J214" si="25">I192/$I$340</f>
        <v>2.7209190711386202E-4</v>
      </c>
      <c r="K192" s="36"/>
      <c r="L192" s="100"/>
      <c r="M192" s="103"/>
      <c r="N192" s="102"/>
    </row>
    <row r="193" spans="1:14" s="2" customFormat="1" ht="39" customHeight="1">
      <c r="A193" s="26" t="s">
        <v>525</v>
      </c>
      <c r="B193" s="26" t="s">
        <v>526</v>
      </c>
      <c r="C193" s="26" t="s">
        <v>118</v>
      </c>
      <c r="D193" s="27" t="s">
        <v>527</v>
      </c>
      <c r="E193" s="35" t="s">
        <v>39</v>
      </c>
      <c r="F193" s="35">
        <v>22</v>
      </c>
      <c r="G193" s="29">
        <v>24.65</v>
      </c>
      <c r="H193" s="17">
        <f t="shared" si="23"/>
        <v>30.72</v>
      </c>
      <c r="I193" s="17">
        <f t="shared" si="24"/>
        <v>675.84</v>
      </c>
      <c r="J193" s="40">
        <f t="shared" si="25"/>
        <v>3.102382064713576E-4</v>
      </c>
      <c r="K193" s="36"/>
      <c r="L193" s="100"/>
      <c r="M193" s="103"/>
      <c r="N193" s="102"/>
    </row>
    <row r="194" spans="1:14" s="2" customFormat="1" ht="24" customHeight="1">
      <c r="A194" s="26" t="s">
        <v>528</v>
      </c>
      <c r="B194" s="26" t="s">
        <v>529</v>
      </c>
      <c r="C194" s="26" t="s">
        <v>250</v>
      </c>
      <c r="D194" s="27" t="s">
        <v>530</v>
      </c>
      <c r="E194" s="35" t="s">
        <v>39</v>
      </c>
      <c r="F194" s="35">
        <v>250</v>
      </c>
      <c r="G194" s="29">
        <v>4.9000000000000004</v>
      </c>
      <c r="H194" s="17">
        <f t="shared" si="23"/>
        <v>6.11</v>
      </c>
      <c r="I194" s="17">
        <f t="shared" si="24"/>
        <v>1527.5</v>
      </c>
      <c r="J194" s="40">
        <f t="shared" si="25"/>
        <v>7.0118498518140205E-4</v>
      </c>
      <c r="K194" s="36"/>
      <c r="L194" s="100"/>
      <c r="M194" s="103"/>
      <c r="N194" s="102"/>
    </row>
    <row r="195" spans="1:14" s="2" customFormat="1" ht="26.1" customHeight="1">
      <c r="A195" s="26" t="s">
        <v>531</v>
      </c>
      <c r="B195" s="26" t="s">
        <v>532</v>
      </c>
      <c r="C195" s="26" t="s">
        <v>250</v>
      </c>
      <c r="D195" s="27" t="s">
        <v>533</v>
      </c>
      <c r="E195" s="35" t="s">
        <v>39</v>
      </c>
      <c r="F195" s="35">
        <v>56</v>
      </c>
      <c r="G195" s="29">
        <v>14.5</v>
      </c>
      <c r="H195" s="17">
        <f t="shared" si="23"/>
        <v>18.07</v>
      </c>
      <c r="I195" s="17">
        <f t="shared" si="24"/>
        <v>1011.92</v>
      </c>
      <c r="J195" s="40">
        <f t="shared" si="25"/>
        <v>4.6451267443847088E-4</v>
      </c>
      <c r="K195" s="54"/>
      <c r="L195" s="100"/>
      <c r="M195" s="103"/>
      <c r="N195" s="102"/>
    </row>
    <row r="196" spans="1:14" s="2" customFormat="1" ht="39" customHeight="1">
      <c r="A196" s="26" t="s">
        <v>534</v>
      </c>
      <c r="B196" s="26" t="s">
        <v>535</v>
      </c>
      <c r="C196" s="26" t="s">
        <v>118</v>
      </c>
      <c r="D196" s="27" t="s">
        <v>536</v>
      </c>
      <c r="E196" s="35" t="s">
        <v>39</v>
      </c>
      <c r="F196" s="35">
        <v>511</v>
      </c>
      <c r="G196" s="29">
        <v>1.1299999999999999</v>
      </c>
      <c r="H196" s="17">
        <f t="shared" si="23"/>
        <v>1.41</v>
      </c>
      <c r="I196" s="17">
        <f t="shared" si="24"/>
        <v>720.51</v>
      </c>
      <c r="J196" s="40">
        <f t="shared" si="25"/>
        <v>3.3074356377941209E-4</v>
      </c>
      <c r="K196" s="36"/>
      <c r="L196" s="100"/>
      <c r="M196" s="103"/>
      <c r="N196" s="102"/>
    </row>
    <row r="197" spans="1:14" s="2" customFormat="1" ht="26.1" customHeight="1">
      <c r="A197" s="26" t="s">
        <v>537</v>
      </c>
      <c r="B197" s="26" t="s">
        <v>538</v>
      </c>
      <c r="C197" s="26" t="s">
        <v>145</v>
      </c>
      <c r="D197" s="27" t="s">
        <v>539</v>
      </c>
      <c r="E197" s="35" t="s">
        <v>39</v>
      </c>
      <c r="F197" s="35">
        <v>511</v>
      </c>
      <c r="G197" s="29">
        <v>0.06</v>
      </c>
      <c r="H197" s="17">
        <f t="shared" si="23"/>
        <v>7.0000000000000007E-2</v>
      </c>
      <c r="I197" s="17">
        <f t="shared" si="24"/>
        <v>35.770000000000003</v>
      </c>
      <c r="J197" s="40">
        <f t="shared" si="25"/>
        <v>1.6419893237275778E-5</v>
      </c>
      <c r="K197" s="36"/>
      <c r="L197" s="100"/>
      <c r="M197" s="103"/>
      <c r="N197" s="102"/>
    </row>
    <row r="198" spans="1:14" s="2" customFormat="1" ht="39" customHeight="1">
      <c r="A198" s="26" t="s">
        <v>540</v>
      </c>
      <c r="B198" s="26" t="s">
        <v>541</v>
      </c>
      <c r="C198" s="26" t="s">
        <v>145</v>
      </c>
      <c r="D198" s="27" t="s">
        <v>542</v>
      </c>
      <c r="E198" s="35" t="s">
        <v>39</v>
      </c>
      <c r="F198" s="35">
        <v>12</v>
      </c>
      <c r="G198" s="29">
        <v>2.39</v>
      </c>
      <c r="H198" s="17">
        <f t="shared" si="23"/>
        <v>2.98</v>
      </c>
      <c r="I198" s="17">
        <f t="shared" si="24"/>
        <v>35.76</v>
      </c>
      <c r="J198" s="40">
        <f t="shared" si="25"/>
        <v>1.6415302828207485E-5</v>
      </c>
      <c r="K198" s="36"/>
      <c r="L198" s="100"/>
      <c r="M198" s="103"/>
      <c r="N198" s="102"/>
    </row>
    <row r="199" spans="1:14" s="2" customFormat="1" ht="24" customHeight="1">
      <c r="A199" s="9" t="s">
        <v>543</v>
      </c>
      <c r="B199" s="9" t="s">
        <v>544</v>
      </c>
      <c r="C199" s="9" t="s">
        <v>16</v>
      </c>
      <c r="D199" s="8" t="s">
        <v>545</v>
      </c>
      <c r="E199" s="32" t="s">
        <v>39</v>
      </c>
      <c r="F199" s="32">
        <v>17</v>
      </c>
      <c r="G199" s="29">
        <v>241</v>
      </c>
      <c r="H199" s="17">
        <f t="shared" si="23"/>
        <v>300.38</v>
      </c>
      <c r="I199" s="17">
        <f t="shared" si="24"/>
        <v>5106.46</v>
      </c>
      <c r="J199" s="40">
        <f t="shared" si="25"/>
        <v>2.3440740290863646E-3</v>
      </c>
      <c r="K199" s="36"/>
      <c r="L199" s="100"/>
      <c r="M199" s="103"/>
      <c r="N199" s="102"/>
    </row>
    <row r="200" spans="1:14" s="2" customFormat="1" ht="39" customHeight="1">
      <c r="A200" s="9" t="s">
        <v>546</v>
      </c>
      <c r="B200" s="9" t="s">
        <v>547</v>
      </c>
      <c r="C200" s="9" t="s">
        <v>16</v>
      </c>
      <c r="D200" s="8" t="s">
        <v>548</v>
      </c>
      <c r="E200" s="32" t="s">
        <v>43</v>
      </c>
      <c r="F200" s="32">
        <v>177</v>
      </c>
      <c r="G200" s="29">
        <v>61.07</v>
      </c>
      <c r="H200" s="17">
        <f t="shared" si="23"/>
        <v>76.12</v>
      </c>
      <c r="I200" s="17">
        <f t="shared" si="24"/>
        <v>13473.24</v>
      </c>
      <c r="J200" s="40">
        <f t="shared" si="25"/>
        <v>6.1847683075256779E-3</v>
      </c>
      <c r="K200" s="36"/>
      <c r="L200" s="100"/>
      <c r="M200" s="103"/>
      <c r="N200" s="102"/>
    </row>
    <row r="201" spans="1:14" s="2" customFormat="1" ht="24" customHeight="1">
      <c r="A201" s="9" t="s">
        <v>549</v>
      </c>
      <c r="B201" s="9" t="s">
        <v>550</v>
      </c>
      <c r="C201" s="9" t="s">
        <v>16</v>
      </c>
      <c r="D201" s="8" t="s">
        <v>551</v>
      </c>
      <c r="E201" s="32" t="s">
        <v>43</v>
      </c>
      <c r="F201" s="32">
        <v>227</v>
      </c>
      <c r="G201" s="29">
        <v>52</v>
      </c>
      <c r="H201" s="17">
        <f t="shared" si="23"/>
        <v>64.81</v>
      </c>
      <c r="I201" s="17">
        <f t="shared" si="24"/>
        <v>14711.87</v>
      </c>
      <c r="J201" s="40">
        <f t="shared" si="25"/>
        <v>6.7533501459513673E-3</v>
      </c>
      <c r="K201" s="36"/>
      <c r="L201" s="100"/>
      <c r="M201" s="103"/>
      <c r="N201" s="102"/>
    </row>
    <row r="202" spans="1:14" s="2" customFormat="1" ht="39" customHeight="1">
      <c r="A202" s="9" t="s">
        <v>552</v>
      </c>
      <c r="B202" s="9" t="s">
        <v>553</v>
      </c>
      <c r="C202" s="9" t="s">
        <v>16</v>
      </c>
      <c r="D202" s="8" t="s">
        <v>554</v>
      </c>
      <c r="E202" s="32" t="s">
        <v>43</v>
      </c>
      <c r="F202" s="32">
        <v>1</v>
      </c>
      <c r="G202" s="29">
        <v>39.6</v>
      </c>
      <c r="H202" s="17">
        <f t="shared" si="23"/>
        <v>49.36</v>
      </c>
      <c r="I202" s="17">
        <f t="shared" si="24"/>
        <v>49.36</v>
      </c>
      <c r="J202" s="40">
        <f t="shared" si="25"/>
        <v>2.2658259161082818E-5</v>
      </c>
      <c r="K202" s="36"/>
      <c r="L202" s="100"/>
      <c r="M202" s="103"/>
      <c r="N202" s="102"/>
    </row>
    <row r="203" spans="1:14" s="2" customFormat="1" ht="24" customHeight="1">
      <c r="A203" s="9" t="s">
        <v>555</v>
      </c>
      <c r="B203" s="9" t="s">
        <v>556</v>
      </c>
      <c r="C203" s="9" t="s">
        <v>16</v>
      </c>
      <c r="D203" s="8" t="s">
        <v>557</v>
      </c>
      <c r="E203" s="32" t="s">
        <v>39</v>
      </c>
      <c r="F203" s="32">
        <v>72</v>
      </c>
      <c r="G203" s="29">
        <v>30.42</v>
      </c>
      <c r="H203" s="17">
        <f t="shared" si="23"/>
        <v>37.92</v>
      </c>
      <c r="I203" s="17">
        <f t="shared" si="24"/>
        <v>2730.24</v>
      </c>
      <c r="J203" s="40">
        <f t="shared" si="25"/>
        <v>1.2532918454609956E-3</v>
      </c>
      <c r="K203" s="36"/>
      <c r="L203" s="100"/>
      <c r="M203" s="103"/>
      <c r="N203" s="102"/>
    </row>
    <row r="204" spans="1:14" s="2" customFormat="1" ht="26.1" customHeight="1">
      <c r="A204" s="9" t="s">
        <v>558</v>
      </c>
      <c r="B204" s="9" t="s">
        <v>401</v>
      </c>
      <c r="C204" s="9" t="s">
        <v>16</v>
      </c>
      <c r="D204" s="8" t="s">
        <v>402</v>
      </c>
      <c r="E204" s="32" t="s">
        <v>43</v>
      </c>
      <c r="F204" s="32">
        <v>29.7</v>
      </c>
      <c r="G204" s="29">
        <v>31.11</v>
      </c>
      <c r="H204" s="17">
        <f t="shared" si="23"/>
        <v>38.78</v>
      </c>
      <c r="I204" s="17">
        <f t="shared" si="24"/>
        <v>1151.77</v>
      </c>
      <c r="J204" s="40">
        <f t="shared" si="25"/>
        <v>5.2870954525851611E-4</v>
      </c>
      <c r="K204" s="36"/>
      <c r="L204" s="100"/>
      <c r="M204" s="103"/>
      <c r="N204" s="102"/>
    </row>
    <row r="205" spans="1:14" s="2" customFormat="1" ht="39" customHeight="1">
      <c r="A205" s="26" t="s">
        <v>559</v>
      </c>
      <c r="B205" s="26" t="s">
        <v>929</v>
      </c>
      <c r="C205" s="26" t="s">
        <v>16</v>
      </c>
      <c r="D205" s="27" t="s">
        <v>560</v>
      </c>
      <c r="E205" s="35" t="s">
        <v>39</v>
      </c>
      <c r="F205" s="35">
        <v>13</v>
      </c>
      <c r="G205" s="29">
        <v>47.67</v>
      </c>
      <c r="H205" s="17">
        <f t="shared" si="23"/>
        <v>59.42</v>
      </c>
      <c r="I205" s="17">
        <f t="shared" si="24"/>
        <v>772.46</v>
      </c>
      <c r="J205" s="40">
        <f t="shared" si="25"/>
        <v>3.5459073888918221E-4</v>
      </c>
      <c r="K205" s="36"/>
      <c r="L205" s="100"/>
      <c r="M205" s="103"/>
      <c r="N205" s="102"/>
    </row>
    <row r="206" spans="1:14" s="2" customFormat="1" ht="26.1" customHeight="1">
      <c r="A206" s="26" t="s">
        <v>561</v>
      </c>
      <c r="B206" s="26" t="s">
        <v>562</v>
      </c>
      <c r="C206" s="26" t="s">
        <v>145</v>
      </c>
      <c r="D206" s="27" t="s">
        <v>563</v>
      </c>
      <c r="E206" s="35" t="s">
        <v>39</v>
      </c>
      <c r="F206" s="35">
        <v>9</v>
      </c>
      <c r="G206" s="29">
        <v>52.71</v>
      </c>
      <c r="H206" s="17">
        <f t="shared" si="23"/>
        <v>65.7</v>
      </c>
      <c r="I206" s="17">
        <f t="shared" si="24"/>
        <v>591.29999999999995</v>
      </c>
      <c r="J206" s="40">
        <f t="shared" si="25"/>
        <v>2.7143088820802814E-4</v>
      </c>
      <c r="K206" s="36"/>
      <c r="L206" s="100"/>
      <c r="M206" s="103"/>
      <c r="N206" s="102"/>
    </row>
    <row r="207" spans="1:14" s="2" customFormat="1" ht="24" customHeight="1">
      <c r="A207" s="26" t="s">
        <v>564</v>
      </c>
      <c r="B207" s="26" t="s">
        <v>565</v>
      </c>
      <c r="C207" s="26" t="s">
        <v>250</v>
      </c>
      <c r="D207" s="27" t="s">
        <v>566</v>
      </c>
      <c r="E207" s="35" t="s">
        <v>39</v>
      </c>
      <c r="F207" s="35">
        <v>3</v>
      </c>
      <c r="G207" s="29">
        <v>88</v>
      </c>
      <c r="H207" s="17">
        <f t="shared" si="23"/>
        <v>109.68</v>
      </c>
      <c r="I207" s="17">
        <f t="shared" si="24"/>
        <v>329.04</v>
      </c>
      <c r="J207" s="40">
        <f t="shared" si="25"/>
        <v>1.5104281998303668E-4</v>
      </c>
      <c r="K207" s="36"/>
      <c r="L207" s="100"/>
      <c r="M207" s="103"/>
      <c r="N207" s="102"/>
    </row>
    <row r="208" spans="1:14" s="2" customFormat="1" ht="39" customHeight="1">
      <c r="A208" s="9" t="s">
        <v>567</v>
      </c>
      <c r="B208" s="9" t="s">
        <v>568</v>
      </c>
      <c r="C208" s="9" t="s">
        <v>16</v>
      </c>
      <c r="D208" s="8" t="s">
        <v>569</v>
      </c>
      <c r="E208" s="32" t="s">
        <v>39</v>
      </c>
      <c r="F208" s="32">
        <v>3</v>
      </c>
      <c r="G208" s="29">
        <v>159.03</v>
      </c>
      <c r="H208" s="17">
        <f t="shared" si="23"/>
        <v>198.21</v>
      </c>
      <c r="I208" s="17">
        <f t="shared" si="24"/>
        <v>594.63</v>
      </c>
      <c r="J208" s="40">
        <f t="shared" si="25"/>
        <v>2.7295949442776894E-4</v>
      </c>
      <c r="K208" s="36"/>
      <c r="L208" s="100"/>
      <c r="M208" s="103"/>
      <c r="N208" s="102"/>
    </row>
    <row r="209" spans="1:14" s="2" customFormat="1" ht="39" customHeight="1">
      <c r="A209" s="26" t="s">
        <v>570</v>
      </c>
      <c r="B209" s="26" t="s">
        <v>571</v>
      </c>
      <c r="C209" s="26" t="s">
        <v>118</v>
      </c>
      <c r="D209" s="27" t="s">
        <v>572</v>
      </c>
      <c r="E209" s="35" t="s">
        <v>39</v>
      </c>
      <c r="F209" s="35">
        <v>9</v>
      </c>
      <c r="G209" s="29">
        <v>30.18</v>
      </c>
      <c r="H209" s="17">
        <f t="shared" si="23"/>
        <v>37.619999999999997</v>
      </c>
      <c r="I209" s="17">
        <f t="shared" si="24"/>
        <v>338.58</v>
      </c>
      <c r="J209" s="40">
        <f t="shared" si="25"/>
        <v>1.5542207023418598E-4</v>
      </c>
      <c r="K209" s="36"/>
      <c r="L209" s="100"/>
      <c r="M209" s="103"/>
      <c r="N209" s="102"/>
    </row>
    <row r="210" spans="1:14" s="2" customFormat="1" ht="24" customHeight="1">
      <c r="A210" s="26" t="s">
        <v>573</v>
      </c>
      <c r="B210" s="26" t="s">
        <v>574</v>
      </c>
      <c r="C210" s="26" t="s">
        <v>145</v>
      </c>
      <c r="D210" s="27" t="s">
        <v>575</v>
      </c>
      <c r="E210" s="35" t="s">
        <v>39</v>
      </c>
      <c r="F210" s="35">
        <v>81</v>
      </c>
      <c r="G210" s="29">
        <v>5.75</v>
      </c>
      <c r="H210" s="17">
        <f t="shared" si="23"/>
        <v>7.17</v>
      </c>
      <c r="I210" s="17">
        <f t="shared" si="24"/>
        <v>580.77</v>
      </c>
      <c r="J210" s="40">
        <f t="shared" si="25"/>
        <v>2.6659718745911803E-4</v>
      </c>
      <c r="K210" s="36"/>
      <c r="L210" s="100"/>
      <c r="M210" s="103"/>
      <c r="N210" s="102"/>
    </row>
    <row r="211" spans="1:14" s="2" customFormat="1" ht="39" customHeight="1">
      <c r="A211" s="26" t="s">
        <v>576</v>
      </c>
      <c r="B211" s="26" t="s">
        <v>577</v>
      </c>
      <c r="C211" s="26" t="s">
        <v>145</v>
      </c>
      <c r="D211" s="27" t="s">
        <v>578</v>
      </c>
      <c r="E211" s="35" t="s">
        <v>39</v>
      </c>
      <c r="F211" s="35">
        <v>21</v>
      </c>
      <c r="G211" s="29">
        <v>5.36</v>
      </c>
      <c r="H211" s="17">
        <f t="shared" si="23"/>
        <v>6.68</v>
      </c>
      <c r="I211" s="17">
        <f t="shared" si="24"/>
        <v>140.28</v>
      </c>
      <c r="J211" s="40">
        <f t="shared" si="25"/>
        <v>6.439425840998172E-5</v>
      </c>
      <c r="K211" s="36"/>
      <c r="L211" s="100"/>
      <c r="M211" s="103"/>
      <c r="N211" s="102"/>
    </row>
    <row r="212" spans="1:14" s="2" customFormat="1" ht="26.1" customHeight="1">
      <c r="A212" s="26" t="s">
        <v>579</v>
      </c>
      <c r="B212" s="26" t="s">
        <v>580</v>
      </c>
      <c r="C212" s="26" t="s">
        <v>118</v>
      </c>
      <c r="D212" s="27" t="s">
        <v>581</v>
      </c>
      <c r="E212" s="35" t="s">
        <v>39</v>
      </c>
      <c r="F212" s="35">
        <v>13</v>
      </c>
      <c r="G212" s="29">
        <v>15.48</v>
      </c>
      <c r="H212" s="17">
        <f t="shared" si="23"/>
        <v>19.29</v>
      </c>
      <c r="I212" s="17">
        <f t="shared" si="24"/>
        <v>250.77</v>
      </c>
      <c r="J212" s="40">
        <f t="shared" si="25"/>
        <v>1.1511368820552549E-4</v>
      </c>
      <c r="K212" s="36"/>
      <c r="L212" s="100"/>
      <c r="M212" s="103"/>
      <c r="N212" s="102"/>
    </row>
    <row r="213" spans="1:14" s="2" customFormat="1" ht="26.1" customHeight="1">
      <c r="A213" s="26" t="s">
        <v>582</v>
      </c>
      <c r="B213" s="26" t="s">
        <v>583</v>
      </c>
      <c r="C213" s="26" t="s">
        <v>193</v>
      </c>
      <c r="D213" s="27" t="s">
        <v>584</v>
      </c>
      <c r="E213" s="35" t="s">
        <v>43</v>
      </c>
      <c r="F213" s="35">
        <v>0.35</v>
      </c>
      <c r="G213" s="29">
        <v>139.58000000000001</v>
      </c>
      <c r="H213" s="17">
        <f t="shared" si="23"/>
        <v>173.97</v>
      </c>
      <c r="I213" s="17">
        <f t="shared" si="24"/>
        <v>60.89</v>
      </c>
      <c r="J213" s="40">
        <f t="shared" si="25"/>
        <v>2.7951000816821976E-5</v>
      </c>
      <c r="K213" s="36"/>
      <c r="L213" s="100"/>
      <c r="M213" s="103"/>
      <c r="N213" s="102"/>
    </row>
    <row r="214" spans="1:14" ht="24" customHeight="1">
      <c r="A214" s="16" t="s">
        <v>585</v>
      </c>
      <c r="B214" s="6"/>
      <c r="C214" s="6"/>
      <c r="D214" s="6" t="s">
        <v>586</v>
      </c>
      <c r="E214" s="33"/>
      <c r="F214" s="34"/>
      <c r="G214" s="24"/>
      <c r="H214" s="20"/>
      <c r="I214" s="20">
        <f>I215+I238+I249+I277</f>
        <v>201290.39</v>
      </c>
      <c r="J214" s="41">
        <f t="shared" si="25"/>
        <v>9.2400523161576847E-2</v>
      </c>
      <c r="K214" s="53"/>
      <c r="L214" s="98"/>
      <c r="M214" s="108"/>
      <c r="N214" s="102"/>
    </row>
    <row r="215" spans="1:14" ht="24" customHeight="1">
      <c r="A215" s="16" t="s">
        <v>587</v>
      </c>
      <c r="B215" s="6"/>
      <c r="C215" s="6"/>
      <c r="D215" s="6" t="s">
        <v>588</v>
      </c>
      <c r="E215" s="33"/>
      <c r="F215" s="34"/>
      <c r="G215" s="24"/>
      <c r="H215" s="20"/>
      <c r="I215" s="42">
        <f>SUM(I216:I237)</f>
        <v>76322.16</v>
      </c>
      <c r="J215" s="39">
        <f>I215/$I$340</f>
        <v>3.5034993537553252E-2</v>
      </c>
      <c r="K215" s="53"/>
      <c r="L215" s="98"/>
      <c r="M215" s="108"/>
      <c r="N215" s="102"/>
    </row>
    <row r="216" spans="1:14" s="2" customFormat="1" ht="51.95" customHeight="1">
      <c r="A216" s="9" t="s">
        <v>589</v>
      </c>
      <c r="B216" s="9" t="s">
        <v>590</v>
      </c>
      <c r="C216" s="9" t="s">
        <v>16</v>
      </c>
      <c r="D216" s="8" t="s">
        <v>591</v>
      </c>
      <c r="E216" s="32" t="s">
        <v>39</v>
      </c>
      <c r="F216" s="32">
        <v>1</v>
      </c>
      <c r="G216" s="29">
        <v>432.84</v>
      </c>
      <c r="H216" s="17">
        <f t="shared" ref="H216:H279" si="26">ROUND(G216*(1+$H$3),2)</f>
        <v>539.49</v>
      </c>
      <c r="I216" s="17">
        <f t="shared" ref="I216:I231" si="27">ROUND(H216*F216,2)</f>
        <v>539.49</v>
      </c>
      <c r="J216" s="40">
        <f t="shared" ref="J216:J279" si="28">I216/$I$340</f>
        <v>2.4764797882521411E-4</v>
      </c>
      <c r="K216" s="36"/>
      <c r="L216" s="100"/>
      <c r="M216" s="103"/>
      <c r="N216" s="102"/>
    </row>
    <row r="217" spans="1:14" s="2" customFormat="1" ht="26.1" customHeight="1">
      <c r="A217" s="26" t="s">
        <v>592</v>
      </c>
      <c r="B217" s="26" t="s">
        <v>593</v>
      </c>
      <c r="C217" s="26" t="s">
        <v>193</v>
      </c>
      <c r="D217" s="27" t="s">
        <v>594</v>
      </c>
      <c r="E217" s="35" t="s">
        <v>39</v>
      </c>
      <c r="F217" s="35">
        <v>1</v>
      </c>
      <c r="G217" s="29">
        <v>211.12</v>
      </c>
      <c r="H217" s="17">
        <f t="shared" si="26"/>
        <v>263.14</v>
      </c>
      <c r="I217" s="17">
        <f t="shared" si="27"/>
        <v>263.14</v>
      </c>
      <c r="J217" s="40">
        <f t="shared" si="28"/>
        <v>1.2079202422300105E-4</v>
      </c>
      <c r="K217" s="36"/>
      <c r="L217" s="100"/>
      <c r="M217" s="103"/>
      <c r="N217" s="102"/>
    </row>
    <row r="218" spans="1:14" s="2" customFormat="1" ht="60" customHeight="1">
      <c r="A218" s="9" t="s">
        <v>595</v>
      </c>
      <c r="B218" s="9" t="s">
        <v>596</v>
      </c>
      <c r="C218" s="9" t="s">
        <v>16</v>
      </c>
      <c r="D218" s="8" t="s">
        <v>597</v>
      </c>
      <c r="E218" s="32" t="s">
        <v>39</v>
      </c>
      <c r="F218" s="32">
        <v>38</v>
      </c>
      <c r="G218" s="29">
        <v>148.1</v>
      </c>
      <c r="H218" s="17">
        <f t="shared" si="26"/>
        <v>184.59</v>
      </c>
      <c r="I218" s="17">
        <f t="shared" si="27"/>
        <v>7014.42</v>
      </c>
      <c r="J218" s="40">
        <f t="shared" si="28"/>
        <v>3.219905717679954E-3</v>
      </c>
      <c r="K218" s="36"/>
      <c r="L218" s="100"/>
      <c r="M218" s="103"/>
      <c r="N218" s="102"/>
    </row>
    <row r="219" spans="1:14" s="2" customFormat="1" ht="60" customHeight="1">
      <c r="A219" s="26" t="s">
        <v>598</v>
      </c>
      <c r="B219" s="26" t="s">
        <v>599</v>
      </c>
      <c r="C219" s="26" t="s">
        <v>118</v>
      </c>
      <c r="D219" s="27" t="s">
        <v>600</v>
      </c>
      <c r="E219" s="35" t="s">
        <v>39</v>
      </c>
      <c r="F219" s="35">
        <v>19</v>
      </c>
      <c r="G219" s="29">
        <v>159.80000000000001</v>
      </c>
      <c r="H219" s="17">
        <f t="shared" si="26"/>
        <v>199.17</v>
      </c>
      <c r="I219" s="17">
        <f t="shared" si="27"/>
        <v>3784.23</v>
      </c>
      <c r="J219" s="40">
        <f t="shared" si="28"/>
        <v>1.7371163708497655E-3</v>
      </c>
      <c r="K219" s="36"/>
      <c r="L219" s="100"/>
      <c r="M219" s="103"/>
      <c r="N219" s="102"/>
    </row>
    <row r="220" spans="1:14" s="2" customFormat="1" ht="60" customHeight="1">
      <c r="A220" s="26" t="s">
        <v>601</v>
      </c>
      <c r="B220" s="26" t="s">
        <v>602</v>
      </c>
      <c r="C220" s="26" t="s">
        <v>118</v>
      </c>
      <c r="D220" s="27" t="s">
        <v>603</v>
      </c>
      <c r="E220" s="35" t="s">
        <v>39</v>
      </c>
      <c r="F220" s="35">
        <v>7</v>
      </c>
      <c r="G220" s="29">
        <v>221.55</v>
      </c>
      <c r="H220" s="17">
        <f t="shared" si="26"/>
        <v>276.14</v>
      </c>
      <c r="I220" s="17">
        <f t="shared" si="27"/>
        <v>1932.98</v>
      </c>
      <c r="J220" s="40">
        <f t="shared" si="28"/>
        <v>8.8731689208245269E-4</v>
      </c>
      <c r="K220" s="36"/>
      <c r="L220" s="100"/>
      <c r="M220" s="103"/>
      <c r="N220" s="102"/>
    </row>
    <row r="221" spans="1:14" s="2" customFormat="1" ht="60" customHeight="1">
      <c r="A221" s="9" t="s">
        <v>604</v>
      </c>
      <c r="B221" s="9" t="s">
        <v>605</v>
      </c>
      <c r="C221" s="9" t="s">
        <v>16</v>
      </c>
      <c r="D221" s="8" t="s">
        <v>606</v>
      </c>
      <c r="E221" s="32" t="s">
        <v>39</v>
      </c>
      <c r="F221" s="32">
        <v>9</v>
      </c>
      <c r="G221" s="29">
        <v>324.2</v>
      </c>
      <c r="H221" s="17">
        <f t="shared" si="26"/>
        <v>404.08</v>
      </c>
      <c r="I221" s="17">
        <f t="shared" si="27"/>
        <v>3636.72</v>
      </c>
      <c r="J221" s="40">
        <f t="shared" si="28"/>
        <v>1.6694032466834097E-3</v>
      </c>
      <c r="K221" s="36"/>
      <c r="L221" s="100"/>
      <c r="M221" s="103"/>
      <c r="N221" s="102"/>
    </row>
    <row r="222" spans="1:14" s="2" customFormat="1" ht="84" customHeight="1">
      <c r="A222" s="9" t="s">
        <v>607</v>
      </c>
      <c r="B222" s="9" t="s">
        <v>608</v>
      </c>
      <c r="C222" s="9" t="s">
        <v>16</v>
      </c>
      <c r="D222" s="8" t="s">
        <v>609</v>
      </c>
      <c r="E222" s="32" t="s">
        <v>39</v>
      </c>
      <c r="F222" s="32">
        <v>23</v>
      </c>
      <c r="G222" s="29">
        <v>177.08</v>
      </c>
      <c r="H222" s="17">
        <f t="shared" si="26"/>
        <v>220.71</v>
      </c>
      <c r="I222" s="17">
        <f t="shared" si="27"/>
        <v>5076.33</v>
      </c>
      <c r="J222" s="40">
        <f t="shared" si="28"/>
        <v>2.3302431265636047E-3</v>
      </c>
      <c r="K222" s="36"/>
      <c r="L222" s="100"/>
      <c r="M222" s="103"/>
      <c r="N222" s="102"/>
    </row>
    <row r="223" spans="1:14" s="2" customFormat="1" ht="69.95" customHeight="1">
      <c r="A223" s="9" t="s">
        <v>610</v>
      </c>
      <c r="B223" s="9" t="s">
        <v>611</v>
      </c>
      <c r="C223" s="9" t="s">
        <v>16</v>
      </c>
      <c r="D223" s="8" t="s">
        <v>612</v>
      </c>
      <c r="E223" s="32" t="s">
        <v>39</v>
      </c>
      <c r="F223" s="32">
        <v>25</v>
      </c>
      <c r="G223" s="29">
        <v>232.8</v>
      </c>
      <c r="H223" s="17">
        <f t="shared" si="26"/>
        <v>290.16000000000003</v>
      </c>
      <c r="I223" s="17">
        <f t="shared" si="27"/>
        <v>7254</v>
      </c>
      <c r="J223" s="40">
        <f t="shared" si="28"/>
        <v>3.3298827381380621E-3</v>
      </c>
      <c r="K223" s="36"/>
      <c r="L223" s="100"/>
      <c r="M223" s="103"/>
      <c r="N223" s="102"/>
    </row>
    <row r="224" spans="1:14" s="2" customFormat="1" ht="39" customHeight="1">
      <c r="A224" s="9" t="s">
        <v>613</v>
      </c>
      <c r="B224" s="9" t="s">
        <v>614</v>
      </c>
      <c r="C224" s="9" t="s">
        <v>16</v>
      </c>
      <c r="D224" s="8" t="s">
        <v>615</v>
      </c>
      <c r="E224" s="32" t="s">
        <v>43</v>
      </c>
      <c r="F224" s="32">
        <v>101.2</v>
      </c>
      <c r="G224" s="29">
        <v>25</v>
      </c>
      <c r="H224" s="17">
        <f t="shared" si="26"/>
        <v>31.16</v>
      </c>
      <c r="I224" s="17">
        <f t="shared" si="27"/>
        <v>3153.39</v>
      </c>
      <c r="J224" s="40">
        <f t="shared" si="28"/>
        <v>1.447535005185716E-3</v>
      </c>
      <c r="K224" s="36"/>
      <c r="L224" s="100"/>
      <c r="M224" s="103"/>
      <c r="N224" s="102"/>
    </row>
    <row r="225" spans="1:14" s="2" customFormat="1" ht="39" customHeight="1">
      <c r="A225" s="9" t="s">
        <v>616</v>
      </c>
      <c r="B225" s="9" t="s">
        <v>617</v>
      </c>
      <c r="C225" s="9" t="s">
        <v>16</v>
      </c>
      <c r="D225" s="8" t="s">
        <v>618</v>
      </c>
      <c r="E225" s="32" t="s">
        <v>43</v>
      </c>
      <c r="F225" s="32">
        <v>132.86000000000001</v>
      </c>
      <c r="G225" s="29">
        <v>37.35</v>
      </c>
      <c r="H225" s="17">
        <f t="shared" si="26"/>
        <v>46.55</v>
      </c>
      <c r="I225" s="17">
        <f t="shared" si="27"/>
        <v>6184.63</v>
      </c>
      <c r="J225" s="40">
        <f t="shared" si="28"/>
        <v>2.8389981636022616E-3</v>
      </c>
      <c r="K225" s="36"/>
      <c r="L225" s="100"/>
      <c r="M225" s="103"/>
      <c r="N225" s="102"/>
    </row>
    <row r="226" spans="1:14" s="2" customFormat="1" ht="39" customHeight="1">
      <c r="A226" s="9" t="s">
        <v>619</v>
      </c>
      <c r="B226" s="9" t="s">
        <v>620</v>
      </c>
      <c r="C226" s="9" t="s">
        <v>16</v>
      </c>
      <c r="D226" s="8" t="s">
        <v>621</v>
      </c>
      <c r="E226" s="32" t="s">
        <v>43</v>
      </c>
      <c r="F226" s="32">
        <v>3.64</v>
      </c>
      <c r="G226" s="29">
        <v>30.56</v>
      </c>
      <c r="H226" s="17">
        <f t="shared" si="26"/>
        <v>38.090000000000003</v>
      </c>
      <c r="I226" s="17">
        <f t="shared" si="27"/>
        <v>138.65</v>
      </c>
      <c r="J226" s="40">
        <f t="shared" si="28"/>
        <v>6.3646021731850335E-5</v>
      </c>
      <c r="K226" s="36"/>
      <c r="L226" s="100"/>
      <c r="M226" s="103"/>
      <c r="N226" s="102"/>
    </row>
    <row r="227" spans="1:14" s="2" customFormat="1" ht="39" customHeight="1">
      <c r="A227" s="9" t="s">
        <v>622</v>
      </c>
      <c r="B227" s="9" t="s">
        <v>623</v>
      </c>
      <c r="C227" s="9" t="s">
        <v>16</v>
      </c>
      <c r="D227" s="8" t="s">
        <v>624</v>
      </c>
      <c r="E227" s="32" t="s">
        <v>43</v>
      </c>
      <c r="F227" s="32">
        <v>18.170000000000002</v>
      </c>
      <c r="G227" s="29">
        <v>41.12</v>
      </c>
      <c r="H227" s="17">
        <f t="shared" si="26"/>
        <v>51.25</v>
      </c>
      <c r="I227" s="17">
        <f t="shared" si="27"/>
        <v>931.21</v>
      </c>
      <c r="J227" s="40">
        <f t="shared" si="28"/>
        <v>4.2746348284829682E-4</v>
      </c>
      <c r="K227" s="36"/>
      <c r="L227" s="100"/>
      <c r="M227" s="103"/>
      <c r="N227" s="102"/>
    </row>
    <row r="228" spans="1:14" s="2" customFormat="1" ht="39" customHeight="1">
      <c r="A228" s="9" t="s">
        <v>625</v>
      </c>
      <c r="B228" s="9" t="s">
        <v>626</v>
      </c>
      <c r="C228" s="9" t="s">
        <v>16</v>
      </c>
      <c r="D228" s="8" t="s">
        <v>627</v>
      </c>
      <c r="E228" s="32" t="s">
        <v>43</v>
      </c>
      <c r="F228" s="32">
        <v>91.91</v>
      </c>
      <c r="G228" s="29">
        <v>43.02</v>
      </c>
      <c r="H228" s="17">
        <f t="shared" si="26"/>
        <v>53.62</v>
      </c>
      <c r="I228" s="17">
        <f t="shared" si="27"/>
        <v>4928.21</v>
      </c>
      <c r="J228" s="40">
        <f t="shared" si="28"/>
        <v>2.2622499874440831E-3</v>
      </c>
      <c r="K228" s="36"/>
      <c r="L228" s="100"/>
      <c r="M228" s="103"/>
      <c r="N228" s="102"/>
    </row>
    <row r="229" spans="1:14" s="2" customFormat="1" ht="39" customHeight="1">
      <c r="A229" s="9" t="s">
        <v>628</v>
      </c>
      <c r="B229" s="9" t="s">
        <v>629</v>
      </c>
      <c r="C229" s="9" t="s">
        <v>16</v>
      </c>
      <c r="D229" s="8" t="s">
        <v>630</v>
      </c>
      <c r="E229" s="32" t="s">
        <v>43</v>
      </c>
      <c r="F229" s="32">
        <v>92.83</v>
      </c>
      <c r="G229" s="29">
        <v>24.5</v>
      </c>
      <c r="H229" s="17">
        <f t="shared" si="26"/>
        <v>30.54</v>
      </c>
      <c r="I229" s="17">
        <f t="shared" si="27"/>
        <v>2835.03</v>
      </c>
      <c r="J229" s="40">
        <f t="shared" si="28"/>
        <v>1.301394742087614E-3</v>
      </c>
      <c r="K229" s="36"/>
      <c r="L229" s="100"/>
      <c r="M229" s="103"/>
      <c r="N229" s="102"/>
    </row>
    <row r="230" spans="1:14" s="2" customFormat="1" ht="39" customHeight="1">
      <c r="A230" s="9" t="s">
        <v>631</v>
      </c>
      <c r="B230" s="9" t="s">
        <v>632</v>
      </c>
      <c r="C230" s="9" t="s">
        <v>16</v>
      </c>
      <c r="D230" s="8" t="s">
        <v>633</v>
      </c>
      <c r="E230" s="32" t="s">
        <v>43</v>
      </c>
      <c r="F230" s="32">
        <v>80.33</v>
      </c>
      <c r="G230" s="29">
        <v>65.16</v>
      </c>
      <c r="H230" s="17">
        <f t="shared" si="26"/>
        <v>81.22</v>
      </c>
      <c r="I230" s="17">
        <f t="shared" si="27"/>
        <v>6524.4</v>
      </c>
      <c r="J230" s="40">
        <f t="shared" si="28"/>
        <v>2.9949664925155738E-3</v>
      </c>
      <c r="K230" s="36"/>
      <c r="L230" s="100"/>
      <c r="M230" s="103"/>
      <c r="N230" s="102"/>
    </row>
    <row r="231" spans="1:14" s="2" customFormat="1" ht="26.1" customHeight="1">
      <c r="A231" s="9" t="s">
        <v>634</v>
      </c>
      <c r="B231" s="9" t="s">
        <v>69</v>
      </c>
      <c r="C231" s="9" t="s">
        <v>16</v>
      </c>
      <c r="D231" s="8" t="s">
        <v>70</v>
      </c>
      <c r="E231" s="32" t="s">
        <v>71</v>
      </c>
      <c r="F231" s="32">
        <v>28.41</v>
      </c>
      <c r="G231" s="29">
        <v>77.290000000000006</v>
      </c>
      <c r="H231" s="17">
        <f t="shared" si="26"/>
        <v>96.33</v>
      </c>
      <c r="I231" s="17">
        <f t="shared" si="27"/>
        <v>2736.74</v>
      </c>
      <c r="J231" s="40">
        <f t="shared" si="28"/>
        <v>1.2562756113553846E-3</v>
      </c>
      <c r="K231" s="36"/>
      <c r="L231" s="100"/>
      <c r="M231" s="103"/>
      <c r="N231" s="102"/>
    </row>
    <row r="232" spans="1:14" s="2" customFormat="1" ht="24" customHeight="1">
      <c r="A232" s="45" t="s">
        <v>635</v>
      </c>
      <c r="B232" s="45"/>
      <c r="C232" s="45"/>
      <c r="D232" s="46" t="s">
        <v>636</v>
      </c>
      <c r="E232" s="47"/>
      <c r="F232" s="48"/>
      <c r="G232" s="49"/>
      <c r="H232" s="50"/>
      <c r="I232" s="51"/>
      <c r="J232" s="52"/>
      <c r="K232" s="36"/>
      <c r="L232" s="100"/>
      <c r="M232" s="109"/>
      <c r="N232" s="102"/>
    </row>
    <row r="233" spans="1:14" s="2" customFormat="1" ht="26.1" customHeight="1">
      <c r="A233" s="9" t="s">
        <v>637</v>
      </c>
      <c r="B233" s="9" t="s">
        <v>638</v>
      </c>
      <c r="C233" s="9" t="s">
        <v>16</v>
      </c>
      <c r="D233" s="8" t="s">
        <v>639</v>
      </c>
      <c r="E233" s="32" t="s">
        <v>39</v>
      </c>
      <c r="F233" s="32">
        <v>15</v>
      </c>
      <c r="G233" s="29">
        <v>93</v>
      </c>
      <c r="H233" s="17">
        <f t="shared" si="26"/>
        <v>115.92</v>
      </c>
      <c r="I233" s="17">
        <f>ROUND(H233*F233,2)</f>
        <v>1738.8</v>
      </c>
      <c r="J233" s="40">
        <f t="shared" si="28"/>
        <v>7.9818032879438419E-4</v>
      </c>
      <c r="K233" s="36"/>
      <c r="L233" s="100"/>
      <c r="M233" s="103"/>
      <c r="N233" s="102"/>
    </row>
    <row r="234" spans="1:14" s="2" customFormat="1" ht="65.099999999999994" customHeight="1">
      <c r="A234" s="9" t="s">
        <v>640</v>
      </c>
      <c r="B234" s="9" t="s">
        <v>641</v>
      </c>
      <c r="C234" s="9" t="s">
        <v>16</v>
      </c>
      <c r="D234" s="8" t="s">
        <v>642</v>
      </c>
      <c r="E234" s="32" t="s">
        <v>39</v>
      </c>
      <c r="F234" s="32">
        <v>9</v>
      </c>
      <c r="G234" s="29">
        <v>598.41999999999996</v>
      </c>
      <c r="H234" s="17">
        <f t="shared" si="26"/>
        <v>745.87</v>
      </c>
      <c r="I234" s="17">
        <f>ROUND(H234*F234,2)</f>
        <v>6712.83</v>
      </c>
      <c r="J234" s="40">
        <f t="shared" si="28"/>
        <v>3.0814635705893752E-3</v>
      </c>
      <c r="K234" s="36"/>
      <c r="L234" s="100"/>
      <c r="M234" s="103"/>
      <c r="N234" s="102"/>
    </row>
    <row r="235" spans="1:14" s="2" customFormat="1" ht="51.95" customHeight="1">
      <c r="A235" s="9" t="s">
        <v>643</v>
      </c>
      <c r="B235" s="9" t="s">
        <v>644</v>
      </c>
      <c r="C235" s="9" t="s">
        <v>16</v>
      </c>
      <c r="D235" s="8" t="s">
        <v>645</v>
      </c>
      <c r="E235" s="32" t="s">
        <v>39</v>
      </c>
      <c r="F235" s="32">
        <v>6</v>
      </c>
      <c r="G235" s="29">
        <v>247.75</v>
      </c>
      <c r="H235" s="17">
        <f t="shared" si="26"/>
        <v>308.8</v>
      </c>
      <c r="I235" s="17">
        <f>ROUND(H235*F235,2)</f>
        <v>1852.8</v>
      </c>
      <c r="J235" s="40">
        <f t="shared" si="28"/>
        <v>8.5051099217289794E-4</v>
      </c>
      <c r="K235" s="36"/>
      <c r="L235" s="100"/>
      <c r="M235" s="103"/>
      <c r="N235" s="102"/>
    </row>
    <row r="236" spans="1:14" s="2" customFormat="1" ht="65.099999999999994" customHeight="1">
      <c r="A236" s="9" t="s">
        <v>646</v>
      </c>
      <c r="B236" s="9" t="s">
        <v>647</v>
      </c>
      <c r="C236" s="9" t="s">
        <v>16</v>
      </c>
      <c r="D236" s="8" t="s">
        <v>648</v>
      </c>
      <c r="E236" s="32" t="s">
        <v>39</v>
      </c>
      <c r="F236" s="32">
        <v>7</v>
      </c>
      <c r="G236" s="29">
        <v>906.19</v>
      </c>
      <c r="H236" s="17">
        <f t="shared" si="26"/>
        <v>1129.48</v>
      </c>
      <c r="I236" s="17">
        <f>ROUND(H236*F236,2)</f>
        <v>7906.36</v>
      </c>
      <c r="J236" s="40">
        <f t="shared" si="28"/>
        <v>3.6293426641170732E-3</v>
      </c>
      <c r="K236" s="36"/>
      <c r="L236" s="100"/>
      <c r="M236" s="103"/>
      <c r="N236" s="102"/>
    </row>
    <row r="237" spans="1:14" s="2" customFormat="1" ht="90.75" customHeight="1">
      <c r="A237" s="9" t="s">
        <v>649</v>
      </c>
      <c r="B237" s="9" t="s">
        <v>650</v>
      </c>
      <c r="C237" s="9" t="s">
        <v>16</v>
      </c>
      <c r="D237" s="8" t="s">
        <v>651</v>
      </c>
      <c r="E237" s="32" t="s">
        <v>43</v>
      </c>
      <c r="F237" s="32">
        <v>3</v>
      </c>
      <c r="G237" s="29">
        <v>314.99</v>
      </c>
      <c r="H237" s="17">
        <f t="shared" si="26"/>
        <v>392.6</v>
      </c>
      <c r="I237" s="17">
        <f>ROUND(H237*F237,2)</f>
        <v>1177.8</v>
      </c>
      <c r="J237" s="40">
        <f t="shared" si="28"/>
        <v>5.4065838006327671E-4</v>
      </c>
      <c r="K237" s="36"/>
      <c r="L237" s="100"/>
      <c r="M237" s="103"/>
      <c r="N237" s="102"/>
    </row>
    <row r="238" spans="1:14" ht="24" customHeight="1">
      <c r="A238" s="16" t="s">
        <v>652</v>
      </c>
      <c r="B238" s="16"/>
      <c r="C238" s="16"/>
      <c r="D238" s="6" t="s">
        <v>653</v>
      </c>
      <c r="E238" s="33"/>
      <c r="F238" s="34"/>
      <c r="G238" s="24"/>
      <c r="H238" s="20"/>
      <c r="I238" s="42">
        <f>SUM(I239:I248)</f>
        <v>35824.51</v>
      </c>
      <c r="J238" s="39">
        <f>I238/$I$340</f>
        <v>1.6444915557107032E-2</v>
      </c>
      <c r="K238" s="53"/>
      <c r="L238" s="98"/>
      <c r="M238" s="108"/>
      <c r="N238" s="102"/>
    </row>
    <row r="239" spans="1:14" s="2" customFormat="1" ht="51.95" customHeight="1">
      <c r="A239" s="9" t="s">
        <v>654</v>
      </c>
      <c r="B239" s="9" t="s">
        <v>655</v>
      </c>
      <c r="C239" s="9" t="s">
        <v>16</v>
      </c>
      <c r="D239" s="8" t="s">
        <v>656</v>
      </c>
      <c r="E239" s="32" t="s">
        <v>39</v>
      </c>
      <c r="F239" s="32">
        <v>2</v>
      </c>
      <c r="G239" s="29">
        <v>577.98</v>
      </c>
      <c r="H239" s="17">
        <f t="shared" si="26"/>
        <v>720.39</v>
      </c>
      <c r="I239" s="17">
        <f t="shared" ref="I239:I248" si="29">ROUND(H239*F239,2)</f>
        <v>1440.78</v>
      </c>
      <c r="J239" s="40">
        <f t="shared" si="28"/>
        <v>6.6137695774118517E-4</v>
      </c>
      <c r="K239" s="36"/>
      <c r="L239" s="100"/>
      <c r="M239" s="103"/>
      <c r="N239" s="102"/>
    </row>
    <row r="240" spans="1:14" s="2" customFormat="1" ht="24" customHeight="1">
      <c r="A240" s="9" t="s">
        <v>657</v>
      </c>
      <c r="B240" s="9" t="s">
        <v>658</v>
      </c>
      <c r="C240" s="9" t="s">
        <v>16</v>
      </c>
      <c r="D240" s="8" t="s">
        <v>659</v>
      </c>
      <c r="E240" s="32" t="s">
        <v>39</v>
      </c>
      <c r="F240" s="32">
        <v>2</v>
      </c>
      <c r="G240" s="29">
        <v>39.39</v>
      </c>
      <c r="H240" s="17">
        <f t="shared" si="26"/>
        <v>49.1</v>
      </c>
      <c r="I240" s="17">
        <f t="shared" si="29"/>
        <v>98.2</v>
      </c>
      <c r="J240" s="40">
        <f t="shared" si="28"/>
        <v>4.5077817050614519E-5</v>
      </c>
      <c r="K240" s="36"/>
      <c r="L240" s="100"/>
      <c r="M240" s="103"/>
      <c r="N240" s="102"/>
    </row>
    <row r="241" spans="1:14" s="2" customFormat="1" ht="100.5" customHeight="1">
      <c r="A241" s="9" t="s">
        <v>660</v>
      </c>
      <c r="B241" s="9" t="s">
        <v>661</v>
      </c>
      <c r="C241" s="9" t="s">
        <v>16</v>
      </c>
      <c r="D241" s="8" t="s">
        <v>662</v>
      </c>
      <c r="E241" s="32" t="s">
        <v>39</v>
      </c>
      <c r="F241" s="32">
        <v>5</v>
      </c>
      <c r="G241" s="29">
        <v>1079.98</v>
      </c>
      <c r="H241" s="17">
        <f t="shared" si="26"/>
        <v>1346.09</v>
      </c>
      <c r="I241" s="17">
        <f t="shared" si="29"/>
        <v>6730.45</v>
      </c>
      <c r="J241" s="40">
        <f t="shared" si="28"/>
        <v>3.0895518713677035E-3</v>
      </c>
      <c r="K241" s="36"/>
      <c r="L241" s="100"/>
      <c r="M241" s="103"/>
      <c r="N241" s="102"/>
    </row>
    <row r="242" spans="1:14" s="2" customFormat="1" ht="51.95" customHeight="1">
      <c r="A242" s="9" t="s">
        <v>663</v>
      </c>
      <c r="B242" s="9" t="s">
        <v>664</v>
      </c>
      <c r="C242" s="9" t="s">
        <v>16</v>
      </c>
      <c r="D242" s="8" t="s">
        <v>665</v>
      </c>
      <c r="E242" s="32" t="s">
        <v>39</v>
      </c>
      <c r="F242" s="32">
        <v>4</v>
      </c>
      <c r="G242" s="29">
        <v>449.1</v>
      </c>
      <c r="H242" s="17">
        <f t="shared" si="26"/>
        <v>559.76</v>
      </c>
      <c r="I242" s="17">
        <f t="shared" si="29"/>
        <v>2239.04</v>
      </c>
      <c r="J242" s="40">
        <f t="shared" si="28"/>
        <v>1.0278109520265573E-3</v>
      </c>
      <c r="K242" s="36"/>
      <c r="L242" s="100"/>
      <c r="M242" s="103"/>
      <c r="N242" s="102"/>
    </row>
    <row r="243" spans="1:14" s="2" customFormat="1" ht="78" customHeight="1">
      <c r="A243" s="9" t="s">
        <v>666</v>
      </c>
      <c r="B243" s="9" t="s">
        <v>667</v>
      </c>
      <c r="C243" s="9" t="s">
        <v>16</v>
      </c>
      <c r="D243" s="8" t="s">
        <v>668</v>
      </c>
      <c r="E243" s="32" t="s">
        <v>39</v>
      </c>
      <c r="F243" s="32">
        <v>3</v>
      </c>
      <c r="G243" s="29">
        <v>624.4</v>
      </c>
      <c r="H243" s="17">
        <f t="shared" si="26"/>
        <v>778.25</v>
      </c>
      <c r="I243" s="17">
        <f t="shared" si="29"/>
        <v>2334.75</v>
      </c>
      <c r="J243" s="40">
        <f t="shared" si="28"/>
        <v>1.0717457572191674E-3</v>
      </c>
      <c r="K243" s="36"/>
      <c r="L243" s="100"/>
      <c r="M243" s="103"/>
      <c r="N243" s="102"/>
    </row>
    <row r="244" spans="1:14" s="2" customFormat="1" ht="78" customHeight="1">
      <c r="A244" s="9" t="s">
        <v>669</v>
      </c>
      <c r="B244" s="9" t="s">
        <v>670</v>
      </c>
      <c r="C244" s="9" t="s">
        <v>16</v>
      </c>
      <c r="D244" s="8" t="s">
        <v>671</v>
      </c>
      <c r="E244" s="32" t="s">
        <v>39</v>
      </c>
      <c r="F244" s="32">
        <v>4</v>
      </c>
      <c r="G244" s="29">
        <v>528.5</v>
      </c>
      <c r="H244" s="17">
        <f t="shared" si="26"/>
        <v>658.72</v>
      </c>
      <c r="I244" s="17">
        <f t="shared" si="29"/>
        <v>2634.88</v>
      </c>
      <c r="J244" s="40">
        <f t="shared" si="28"/>
        <v>1.2095177045857758E-3</v>
      </c>
      <c r="K244" s="36"/>
      <c r="L244" s="100"/>
      <c r="M244" s="103"/>
      <c r="N244" s="102"/>
    </row>
    <row r="245" spans="1:14" s="2" customFormat="1" ht="78" customHeight="1">
      <c r="A245" s="9" t="s">
        <v>672</v>
      </c>
      <c r="B245" s="9" t="s">
        <v>673</v>
      </c>
      <c r="C245" s="9" t="s">
        <v>16</v>
      </c>
      <c r="D245" s="8" t="s">
        <v>674</v>
      </c>
      <c r="E245" s="32" t="s">
        <v>39</v>
      </c>
      <c r="F245" s="32">
        <v>12</v>
      </c>
      <c r="G245" s="29">
        <v>513.85</v>
      </c>
      <c r="H245" s="17">
        <f t="shared" si="26"/>
        <v>640.46</v>
      </c>
      <c r="I245" s="17">
        <f t="shared" si="29"/>
        <v>7685.52</v>
      </c>
      <c r="J245" s="40">
        <f t="shared" si="28"/>
        <v>3.5279680702529422E-3</v>
      </c>
      <c r="K245" s="36"/>
      <c r="L245" s="100"/>
      <c r="M245" s="103"/>
      <c r="N245" s="102"/>
    </row>
    <row r="246" spans="1:14" s="2" customFormat="1" ht="78" customHeight="1">
      <c r="A246" s="9" t="s">
        <v>675</v>
      </c>
      <c r="B246" s="9" t="s">
        <v>676</v>
      </c>
      <c r="C246" s="9" t="s">
        <v>16</v>
      </c>
      <c r="D246" s="8" t="s">
        <v>677</v>
      </c>
      <c r="E246" s="32" t="s">
        <v>39</v>
      </c>
      <c r="F246" s="32">
        <v>2</v>
      </c>
      <c r="G246" s="29">
        <v>928.83</v>
      </c>
      <c r="H246" s="17">
        <f t="shared" si="26"/>
        <v>1157.69</v>
      </c>
      <c r="I246" s="17">
        <f t="shared" si="29"/>
        <v>2315.38</v>
      </c>
      <c r="J246" s="40">
        <f t="shared" si="28"/>
        <v>1.0628541348538885E-3</v>
      </c>
      <c r="K246" s="36"/>
      <c r="L246" s="100"/>
      <c r="M246" s="103"/>
      <c r="N246" s="102"/>
    </row>
    <row r="247" spans="1:14" s="2" customFormat="1" ht="26.1" customHeight="1">
      <c r="A247" s="9" t="s">
        <v>678</v>
      </c>
      <c r="B247" s="9" t="s">
        <v>939</v>
      </c>
      <c r="C247" s="9" t="s">
        <v>16</v>
      </c>
      <c r="D247" s="8" t="s">
        <v>679</v>
      </c>
      <c r="E247" s="32" t="s">
        <v>47</v>
      </c>
      <c r="F247" s="32">
        <v>14.88</v>
      </c>
      <c r="G247" s="29">
        <v>460.56</v>
      </c>
      <c r="H247" s="17">
        <f t="shared" si="26"/>
        <v>574.04</v>
      </c>
      <c r="I247" s="17">
        <f t="shared" si="29"/>
        <v>8541.7199999999993</v>
      </c>
      <c r="J247" s="40">
        <f t="shared" si="28"/>
        <v>3.92099889467999E-3</v>
      </c>
      <c r="K247" s="36"/>
      <c r="L247" s="100"/>
      <c r="M247" s="103"/>
      <c r="N247" s="102"/>
    </row>
    <row r="248" spans="1:14" s="2" customFormat="1" ht="54" customHeight="1">
      <c r="A248" s="9" t="s">
        <v>680</v>
      </c>
      <c r="B248" s="26" t="s">
        <v>918</v>
      </c>
      <c r="C248" s="26" t="s">
        <v>16</v>
      </c>
      <c r="D248" s="8" t="s">
        <v>917</v>
      </c>
      <c r="E248" s="32" t="s">
        <v>47</v>
      </c>
      <c r="F248" s="32">
        <v>4.8</v>
      </c>
      <c r="G248" s="29">
        <v>301.5</v>
      </c>
      <c r="H248" s="17">
        <f t="shared" si="26"/>
        <v>375.79</v>
      </c>
      <c r="I248" s="17">
        <f t="shared" si="29"/>
        <v>1803.79</v>
      </c>
      <c r="J248" s="40">
        <f t="shared" si="28"/>
        <v>8.2801339732920529E-4</v>
      </c>
      <c r="K248" s="36"/>
      <c r="L248" s="100"/>
      <c r="M248" s="103"/>
      <c r="N248" s="102"/>
    </row>
    <row r="249" spans="1:14" ht="24" customHeight="1">
      <c r="A249" s="16" t="s">
        <v>681</v>
      </c>
      <c r="B249" s="16"/>
      <c r="C249" s="16"/>
      <c r="D249" s="6" t="s">
        <v>682</v>
      </c>
      <c r="E249" s="33"/>
      <c r="F249" s="34"/>
      <c r="G249" s="24"/>
      <c r="H249" s="20"/>
      <c r="I249" s="42">
        <f>SUM(I250:I276)</f>
        <v>74226.099999999991</v>
      </c>
      <c r="J249" s="39">
        <f>I249/$I$340</f>
        <v>3.4072816254385109E-2</v>
      </c>
      <c r="K249" s="53"/>
      <c r="L249" s="98"/>
      <c r="M249" s="108"/>
      <c r="N249" s="102"/>
    </row>
    <row r="250" spans="1:14" s="2" customFormat="1" ht="24" customHeight="1">
      <c r="A250" s="9" t="s">
        <v>683</v>
      </c>
      <c r="B250" s="9" t="s">
        <v>684</v>
      </c>
      <c r="C250" s="9" t="s">
        <v>16</v>
      </c>
      <c r="D250" s="8" t="s">
        <v>685</v>
      </c>
      <c r="E250" s="32" t="s">
        <v>39</v>
      </c>
      <c r="F250" s="32">
        <v>1</v>
      </c>
      <c r="G250" s="29">
        <v>1052.08</v>
      </c>
      <c r="H250" s="17">
        <f t="shared" si="26"/>
        <v>1311.31</v>
      </c>
      <c r="I250" s="17">
        <f t="shared" ref="I250:I276" si="30">ROUND(H250*F250,2)</f>
        <v>1311.31</v>
      </c>
      <c r="J250" s="40">
        <f t="shared" si="28"/>
        <v>6.0194493153402568E-4</v>
      </c>
      <c r="K250" s="36"/>
      <c r="L250" s="100"/>
      <c r="M250" s="103"/>
      <c r="N250" s="102"/>
    </row>
    <row r="251" spans="1:14" s="2" customFormat="1" ht="26.1" customHeight="1">
      <c r="A251" s="9" t="s">
        <v>686</v>
      </c>
      <c r="B251" s="9" t="s">
        <v>687</v>
      </c>
      <c r="C251" s="9" t="s">
        <v>16</v>
      </c>
      <c r="D251" s="8" t="s">
        <v>688</v>
      </c>
      <c r="E251" s="32" t="s">
        <v>39</v>
      </c>
      <c r="F251" s="32">
        <v>31</v>
      </c>
      <c r="G251" s="29">
        <v>63.91</v>
      </c>
      <c r="H251" s="17">
        <f t="shared" si="26"/>
        <v>79.66</v>
      </c>
      <c r="I251" s="17">
        <f t="shared" si="30"/>
        <v>2469.46</v>
      </c>
      <c r="J251" s="40">
        <f t="shared" si="28"/>
        <v>1.1335831577781114E-3</v>
      </c>
      <c r="K251" s="36"/>
      <c r="L251" s="100"/>
      <c r="M251" s="103"/>
      <c r="N251" s="102"/>
    </row>
    <row r="252" spans="1:14" s="2" customFormat="1" ht="26.1" customHeight="1">
      <c r="A252" s="9" t="s">
        <v>689</v>
      </c>
      <c r="B252" s="9" t="s">
        <v>690</v>
      </c>
      <c r="C252" s="9" t="s">
        <v>16</v>
      </c>
      <c r="D252" s="8" t="s">
        <v>691</v>
      </c>
      <c r="E252" s="32" t="s">
        <v>39</v>
      </c>
      <c r="F252" s="32">
        <v>26</v>
      </c>
      <c r="G252" s="29">
        <v>72.33</v>
      </c>
      <c r="H252" s="17">
        <f t="shared" si="26"/>
        <v>90.15</v>
      </c>
      <c r="I252" s="17">
        <f t="shared" si="30"/>
        <v>2343.9</v>
      </c>
      <c r="J252" s="40">
        <f t="shared" si="28"/>
        <v>1.0759459815166536E-3</v>
      </c>
      <c r="K252" s="36"/>
      <c r="L252" s="100"/>
      <c r="M252" s="103"/>
      <c r="N252" s="102"/>
    </row>
    <row r="253" spans="1:14" s="2" customFormat="1" ht="24" customHeight="1">
      <c r="A253" s="9" t="s">
        <v>692</v>
      </c>
      <c r="B253" s="9" t="s">
        <v>693</v>
      </c>
      <c r="C253" s="9" t="s">
        <v>16</v>
      </c>
      <c r="D253" s="8" t="s">
        <v>694</v>
      </c>
      <c r="E253" s="32" t="s">
        <v>39</v>
      </c>
      <c r="F253" s="32">
        <v>5</v>
      </c>
      <c r="G253" s="29">
        <v>234.58</v>
      </c>
      <c r="H253" s="17">
        <f t="shared" si="26"/>
        <v>292.38</v>
      </c>
      <c r="I253" s="17">
        <f t="shared" si="30"/>
        <v>1461.9</v>
      </c>
      <c r="J253" s="40">
        <f t="shared" si="28"/>
        <v>6.7107190169341511E-4</v>
      </c>
      <c r="K253" s="36"/>
      <c r="L253" s="100"/>
      <c r="M253" s="103"/>
      <c r="N253" s="102"/>
    </row>
    <row r="254" spans="1:14" s="2" customFormat="1" ht="39" customHeight="1">
      <c r="A254" s="9" t="s">
        <v>695</v>
      </c>
      <c r="B254" s="9" t="s">
        <v>696</v>
      </c>
      <c r="C254" s="9" t="s">
        <v>16</v>
      </c>
      <c r="D254" s="8" t="s">
        <v>697</v>
      </c>
      <c r="E254" s="32" t="s">
        <v>39</v>
      </c>
      <c r="F254" s="32">
        <v>2</v>
      </c>
      <c r="G254" s="29">
        <v>503.8</v>
      </c>
      <c r="H254" s="17">
        <f t="shared" si="26"/>
        <v>627.94000000000005</v>
      </c>
      <c r="I254" s="17">
        <f t="shared" si="30"/>
        <v>1255.8800000000001</v>
      </c>
      <c r="J254" s="40">
        <f t="shared" si="28"/>
        <v>5.7650029406849045E-4</v>
      </c>
      <c r="K254" s="36"/>
      <c r="L254" s="100"/>
      <c r="M254" s="103"/>
      <c r="N254" s="102"/>
    </row>
    <row r="255" spans="1:14" s="2" customFormat="1" ht="26.1" customHeight="1">
      <c r="A255" s="26" t="s">
        <v>698</v>
      </c>
      <c r="B255" s="26" t="s">
        <v>699</v>
      </c>
      <c r="C255" s="26" t="s">
        <v>250</v>
      </c>
      <c r="D255" s="27" t="s">
        <v>700</v>
      </c>
      <c r="E255" s="35" t="s">
        <v>39</v>
      </c>
      <c r="F255" s="35">
        <v>7</v>
      </c>
      <c r="G255" s="29">
        <v>1497</v>
      </c>
      <c r="H255" s="17">
        <f t="shared" si="26"/>
        <v>1865.86</v>
      </c>
      <c r="I255" s="17">
        <f t="shared" si="30"/>
        <v>13061.02</v>
      </c>
      <c r="J255" s="40">
        <f t="shared" si="28"/>
        <v>5.9955424649125993E-3</v>
      </c>
      <c r="K255" s="36"/>
      <c r="L255" s="100"/>
      <c r="M255" s="103"/>
      <c r="N255" s="102"/>
    </row>
    <row r="256" spans="1:14" s="2" customFormat="1" ht="78" customHeight="1">
      <c r="A256" s="9" t="s">
        <v>701</v>
      </c>
      <c r="B256" s="9" t="s">
        <v>702</v>
      </c>
      <c r="C256" s="9" t="s">
        <v>16</v>
      </c>
      <c r="D256" s="8" t="s">
        <v>703</v>
      </c>
      <c r="E256" s="32" t="s">
        <v>39</v>
      </c>
      <c r="F256" s="32">
        <v>1</v>
      </c>
      <c r="G256" s="29">
        <v>417.8</v>
      </c>
      <c r="H256" s="17">
        <f t="shared" si="26"/>
        <v>520.75</v>
      </c>
      <c r="I256" s="17">
        <f t="shared" si="30"/>
        <v>520.75</v>
      </c>
      <c r="J256" s="40">
        <f t="shared" si="28"/>
        <v>2.3904555223123737E-4</v>
      </c>
      <c r="K256" s="36"/>
      <c r="L256" s="100"/>
      <c r="M256" s="103"/>
      <c r="N256" s="102"/>
    </row>
    <row r="257" spans="1:14" s="2" customFormat="1" ht="26.1" customHeight="1">
      <c r="A257" s="26" t="s">
        <v>704</v>
      </c>
      <c r="B257" s="26" t="s">
        <v>705</v>
      </c>
      <c r="C257" s="26" t="s">
        <v>118</v>
      </c>
      <c r="D257" s="27" t="s">
        <v>706</v>
      </c>
      <c r="E257" s="35" t="s">
        <v>39</v>
      </c>
      <c r="F257" s="35">
        <v>2</v>
      </c>
      <c r="G257" s="29">
        <v>334.98</v>
      </c>
      <c r="H257" s="17">
        <f t="shared" si="26"/>
        <v>417.52</v>
      </c>
      <c r="I257" s="17">
        <f t="shared" si="30"/>
        <v>835.04</v>
      </c>
      <c r="J257" s="40">
        <f t="shared" si="28"/>
        <v>3.8331751883854525E-4</v>
      </c>
      <c r="K257" s="36"/>
      <c r="L257" s="100"/>
      <c r="M257" s="103"/>
      <c r="N257" s="102"/>
    </row>
    <row r="258" spans="1:14" s="2" customFormat="1" ht="39" customHeight="1">
      <c r="A258" s="9" t="s">
        <v>707</v>
      </c>
      <c r="B258" s="9" t="s">
        <v>708</v>
      </c>
      <c r="C258" s="9" t="s">
        <v>16</v>
      </c>
      <c r="D258" s="8" t="s">
        <v>709</v>
      </c>
      <c r="E258" s="32" t="s">
        <v>39</v>
      </c>
      <c r="F258" s="32">
        <v>1</v>
      </c>
      <c r="G258" s="29">
        <v>121.75</v>
      </c>
      <c r="H258" s="17">
        <f t="shared" si="26"/>
        <v>151.75</v>
      </c>
      <c r="I258" s="17">
        <f t="shared" si="30"/>
        <v>151.75</v>
      </c>
      <c r="J258" s="40">
        <f t="shared" si="28"/>
        <v>6.9659457611311127E-5</v>
      </c>
      <c r="K258" s="36"/>
      <c r="L258" s="100"/>
      <c r="M258" s="103"/>
      <c r="N258" s="102"/>
    </row>
    <row r="259" spans="1:14" s="2" customFormat="1" ht="39" customHeight="1">
      <c r="A259" s="9" t="s">
        <v>710</v>
      </c>
      <c r="B259" s="9" t="s">
        <v>711</v>
      </c>
      <c r="C259" s="9" t="s">
        <v>16</v>
      </c>
      <c r="D259" s="8" t="s">
        <v>712</v>
      </c>
      <c r="E259" s="32" t="s">
        <v>39</v>
      </c>
      <c r="F259" s="32">
        <v>9</v>
      </c>
      <c r="G259" s="29">
        <v>142.4</v>
      </c>
      <c r="H259" s="17">
        <f t="shared" si="26"/>
        <v>177.49</v>
      </c>
      <c r="I259" s="17">
        <f t="shared" si="30"/>
        <v>1597.41</v>
      </c>
      <c r="J259" s="40">
        <f t="shared" si="28"/>
        <v>7.3327653497782218E-4</v>
      </c>
      <c r="K259" s="36"/>
      <c r="L259" s="100"/>
      <c r="M259" s="103"/>
      <c r="N259" s="102"/>
    </row>
    <row r="260" spans="1:14" s="2" customFormat="1" ht="51.95" customHeight="1">
      <c r="A260" s="9" t="s">
        <v>713</v>
      </c>
      <c r="B260" s="9" t="s">
        <v>714</v>
      </c>
      <c r="C260" s="9" t="s">
        <v>16</v>
      </c>
      <c r="D260" s="8" t="s">
        <v>715</v>
      </c>
      <c r="E260" s="32" t="s">
        <v>39</v>
      </c>
      <c r="F260" s="32">
        <v>17</v>
      </c>
      <c r="G260" s="29">
        <v>222.8</v>
      </c>
      <c r="H260" s="17">
        <f t="shared" si="26"/>
        <v>277.7</v>
      </c>
      <c r="I260" s="17">
        <f t="shared" si="30"/>
        <v>4720.8999999999996</v>
      </c>
      <c r="J260" s="40">
        <f t="shared" si="28"/>
        <v>2.1670862170493489E-3</v>
      </c>
      <c r="K260" s="36"/>
      <c r="L260" s="100"/>
      <c r="M260" s="103"/>
      <c r="N260" s="102"/>
    </row>
    <row r="261" spans="1:14" s="2" customFormat="1" ht="24" customHeight="1">
      <c r="A261" s="26" t="s">
        <v>716</v>
      </c>
      <c r="B261" s="26" t="s">
        <v>717</v>
      </c>
      <c r="C261" s="26" t="s">
        <v>250</v>
      </c>
      <c r="D261" s="27" t="s">
        <v>718</v>
      </c>
      <c r="E261" s="35" t="s">
        <v>39</v>
      </c>
      <c r="F261" s="35">
        <v>6</v>
      </c>
      <c r="G261" s="29">
        <v>93.6</v>
      </c>
      <c r="H261" s="17">
        <f t="shared" si="26"/>
        <v>116.66</v>
      </c>
      <c r="I261" s="17">
        <f t="shared" si="30"/>
        <v>699.96</v>
      </c>
      <c r="J261" s="40">
        <f t="shared" si="28"/>
        <v>3.2131027314407474E-4</v>
      </c>
      <c r="K261" s="36"/>
      <c r="L261" s="100"/>
      <c r="M261" s="103"/>
      <c r="N261" s="102"/>
    </row>
    <row r="262" spans="1:14" s="2" customFormat="1" ht="51.95" customHeight="1">
      <c r="A262" s="9" t="s">
        <v>719</v>
      </c>
      <c r="B262" s="9" t="s">
        <v>720</v>
      </c>
      <c r="C262" s="9" t="s">
        <v>16</v>
      </c>
      <c r="D262" s="8" t="s">
        <v>721</v>
      </c>
      <c r="E262" s="32" t="s">
        <v>39</v>
      </c>
      <c r="F262" s="32">
        <v>2</v>
      </c>
      <c r="G262" s="29">
        <v>184.06</v>
      </c>
      <c r="H262" s="17">
        <f t="shared" si="26"/>
        <v>229.41</v>
      </c>
      <c r="I262" s="17">
        <f t="shared" si="30"/>
        <v>458.82</v>
      </c>
      <c r="J262" s="40">
        <f t="shared" si="28"/>
        <v>2.1061714887131316E-4</v>
      </c>
      <c r="K262" s="36"/>
      <c r="L262" s="100"/>
      <c r="M262" s="103"/>
      <c r="N262" s="102"/>
    </row>
    <row r="263" spans="1:14" s="2" customFormat="1" ht="39" customHeight="1">
      <c r="A263" s="9" t="s">
        <v>722</v>
      </c>
      <c r="B263" s="9" t="s">
        <v>723</v>
      </c>
      <c r="C263" s="9" t="s">
        <v>16</v>
      </c>
      <c r="D263" s="8" t="s">
        <v>724</v>
      </c>
      <c r="E263" s="32" t="s">
        <v>39</v>
      </c>
      <c r="F263" s="32">
        <v>6</v>
      </c>
      <c r="G263" s="29">
        <v>54.49</v>
      </c>
      <c r="H263" s="17">
        <f t="shared" si="26"/>
        <v>67.92</v>
      </c>
      <c r="I263" s="17">
        <f t="shared" si="30"/>
        <v>407.52</v>
      </c>
      <c r="J263" s="40">
        <f t="shared" si="28"/>
        <v>1.8706835035098196E-4</v>
      </c>
      <c r="K263" s="36"/>
      <c r="L263" s="100"/>
      <c r="M263" s="103"/>
      <c r="N263" s="102"/>
    </row>
    <row r="264" spans="1:14" s="2" customFormat="1" ht="39" customHeight="1">
      <c r="A264" s="9" t="s">
        <v>725</v>
      </c>
      <c r="B264" s="9" t="s">
        <v>726</v>
      </c>
      <c r="C264" s="9" t="s">
        <v>16</v>
      </c>
      <c r="D264" s="8" t="s">
        <v>727</v>
      </c>
      <c r="E264" s="32" t="s">
        <v>39</v>
      </c>
      <c r="F264" s="32">
        <v>2</v>
      </c>
      <c r="G264" s="29">
        <v>235.11</v>
      </c>
      <c r="H264" s="17">
        <f t="shared" si="26"/>
        <v>293.04000000000002</v>
      </c>
      <c r="I264" s="17">
        <f t="shared" si="30"/>
        <v>586.08000000000004</v>
      </c>
      <c r="J264" s="40">
        <f t="shared" si="28"/>
        <v>2.6903469467438044E-4</v>
      </c>
      <c r="K264" s="36"/>
      <c r="L264" s="100"/>
      <c r="M264" s="103"/>
      <c r="N264" s="102"/>
    </row>
    <row r="265" spans="1:14" s="2" customFormat="1" ht="51.95" customHeight="1">
      <c r="A265" s="9" t="s">
        <v>728</v>
      </c>
      <c r="B265" s="9" t="s">
        <v>729</v>
      </c>
      <c r="C265" s="9" t="s">
        <v>16</v>
      </c>
      <c r="D265" s="8" t="s">
        <v>730</v>
      </c>
      <c r="E265" s="32" t="s">
        <v>39</v>
      </c>
      <c r="F265" s="32">
        <v>6</v>
      </c>
      <c r="G265" s="29">
        <v>610.48</v>
      </c>
      <c r="H265" s="17">
        <f t="shared" si="26"/>
        <v>760.9</v>
      </c>
      <c r="I265" s="17">
        <f t="shared" si="30"/>
        <v>4565.3999999999996</v>
      </c>
      <c r="J265" s="40">
        <f t="shared" si="28"/>
        <v>2.0957053560374289E-3</v>
      </c>
      <c r="K265" s="36"/>
      <c r="L265" s="100"/>
      <c r="M265" s="103"/>
      <c r="N265" s="102"/>
    </row>
    <row r="266" spans="1:14" s="2" customFormat="1" ht="51.95" customHeight="1">
      <c r="A266" s="9" t="s">
        <v>731</v>
      </c>
      <c r="B266" s="9" t="s">
        <v>732</v>
      </c>
      <c r="C266" s="9" t="s">
        <v>16</v>
      </c>
      <c r="D266" s="8" t="s">
        <v>733</v>
      </c>
      <c r="E266" s="32" t="s">
        <v>39</v>
      </c>
      <c r="F266" s="32">
        <v>3</v>
      </c>
      <c r="G266" s="29">
        <v>99.66</v>
      </c>
      <c r="H266" s="17">
        <f t="shared" si="26"/>
        <v>124.22</v>
      </c>
      <c r="I266" s="17">
        <f t="shared" si="30"/>
        <v>372.66</v>
      </c>
      <c r="J266" s="40">
        <f t="shared" si="28"/>
        <v>1.7106618433892064E-4</v>
      </c>
      <c r="K266" s="36"/>
      <c r="L266" s="100"/>
      <c r="M266" s="103"/>
      <c r="N266" s="102"/>
    </row>
    <row r="267" spans="1:14" s="2" customFormat="1" ht="39" customHeight="1">
      <c r="A267" s="9" t="s">
        <v>734</v>
      </c>
      <c r="B267" s="9" t="s">
        <v>735</v>
      </c>
      <c r="C267" s="9" t="s">
        <v>16</v>
      </c>
      <c r="D267" s="8" t="s">
        <v>736</v>
      </c>
      <c r="E267" s="32" t="s">
        <v>39</v>
      </c>
      <c r="F267" s="32">
        <v>28</v>
      </c>
      <c r="G267" s="29">
        <v>106.98</v>
      </c>
      <c r="H267" s="17">
        <f t="shared" si="26"/>
        <v>133.34</v>
      </c>
      <c r="I267" s="17">
        <f t="shared" si="30"/>
        <v>3733.52</v>
      </c>
      <c r="J267" s="40">
        <f t="shared" si="28"/>
        <v>1.7138384064644635E-3</v>
      </c>
      <c r="K267" s="36"/>
      <c r="L267" s="100"/>
      <c r="M267" s="103"/>
      <c r="N267" s="102"/>
    </row>
    <row r="268" spans="1:14" s="2" customFormat="1" ht="39" customHeight="1">
      <c r="A268" s="9" t="s">
        <v>737</v>
      </c>
      <c r="B268" s="9" t="s">
        <v>738</v>
      </c>
      <c r="C268" s="9" t="s">
        <v>16</v>
      </c>
      <c r="D268" s="8" t="s">
        <v>739</v>
      </c>
      <c r="E268" s="32" t="s">
        <v>39</v>
      </c>
      <c r="F268" s="32">
        <v>2</v>
      </c>
      <c r="G268" s="29">
        <v>519.94000000000005</v>
      </c>
      <c r="H268" s="17">
        <f t="shared" si="26"/>
        <v>648.04999999999995</v>
      </c>
      <c r="I268" s="17">
        <f t="shared" si="30"/>
        <v>1296.0999999999999</v>
      </c>
      <c r="J268" s="40">
        <f t="shared" si="28"/>
        <v>5.9496291934115549E-4</v>
      </c>
      <c r="K268" s="36"/>
      <c r="L268" s="100"/>
      <c r="M268" s="103"/>
      <c r="N268" s="102"/>
    </row>
    <row r="269" spans="1:14" s="2" customFormat="1" ht="51.95" customHeight="1">
      <c r="A269" s="26" t="s">
        <v>740</v>
      </c>
      <c r="B269" s="26" t="s">
        <v>741</v>
      </c>
      <c r="C269" s="26" t="s">
        <v>118</v>
      </c>
      <c r="D269" s="27" t="s">
        <v>742</v>
      </c>
      <c r="E269" s="35" t="s">
        <v>39</v>
      </c>
      <c r="F269" s="35">
        <v>2</v>
      </c>
      <c r="G269" s="29">
        <v>2961.65</v>
      </c>
      <c r="H269" s="17">
        <f t="shared" si="26"/>
        <v>3691.4</v>
      </c>
      <c r="I269" s="17">
        <f t="shared" si="30"/>
        <v>7382.8</v>
      </c>
      <c r="J269" s="40">
        <f t="shared" si="28"/>
        <v>3.3890072069376466E-3</v>
      </c>
      <c r="K269" s="36"/>
      <c r="L269" s="100"/>
      <c r="M269" s="103"/>
      <c r="N269" s="102"/>
    </row>
    <row r="270" spans="1:14" s="2" customFormat="1" ht="26.1" customHeight="1">
      <c r="A270" s="9" t="s">
        <v>743</v>
      </c>
      <c r="B270" s="9" t="s">
        <v>744</v>
      </c>
      <c r="C270" s="9" t="s">
        <v>16</v>
      </c>
      <c r="D270" s="8" t="s">
        <v>745</v>
      </c>
      <c r="E270" s="32" t="s">
        <v>39</v>
      </c>
      <c r="F270" s="32">
        <v>4</v>
      </c>
      <c r="G270" s="29">
        <v>27.27</v>
      </c>
      <c r="H270" s="17">
        <f t="shared" si="26"/>
        <v>33.99</v>
      </c>
      <c r="I270" s="17">
        <f t="shared" si="30"/>
        <v>135.96</v>
      </c>
      <c r="J270" s="40">
        <f t="shared" si="28"/>
        <v>6.241120169248015E-5</v>
      </c>
      <c r="K270" s="36"/>
      <c r="L270" s="100"/>
      <c r="M270" s="103"/>
      <c r="N270" s="102"/>
    </row>
    <row r="271" spans="1:14" s="2" customFormat="1" ht="26.1" customHeight="1">
      <c r="A271" s="9" t="s">
        <v>746</v>
      </c>
      <c r="B271" s="9" t="s">
        <v>747</v>
      </c>
      <c r="C271" s="9" t="s">
        <v>16</v>
      </c>
      <c r="D271" s="8" t="s">
        <v>748</v>
      </c>
      <c r="E271" s="32" t="s">
        <v>39</v>
      </c>
      <c r="F271" s="32">
        <v>8</v>
      </c>
      <c r="G271" s="29">
        <v>43.38</v>
      </c>
      <c r="H271" s="17">
        <f t="shared" si="26"/>
        <v>54.07</v>
      </c>
      <c r="I271" s="17">
        <f t="shared" si="30"/>
        <v>432.56</v>
      </c>
      <c r="J271" s="40">
        <f t="shared" si="28"/>
        <v>1.9856273465798183E-4</v>
      </c>
      <c r="K271" s="36"/>
      <c r="L271" s="100"/>
      <c r="M271" s="103"/>
      <c r="N271" s="102"/>
    </row>
    <row r="272" spans="1:14" s="2" customFormat="1" ht="26.1" customHeight="1">
      <c r="A272" s="9" t="s">
        <v>749</v>
      </c>
      <c r="B272" s="9" t="s">
        <v>750</v>
      </c>
      <c r="C272" s="9" t="s">
        <v>16</v>
      </c>
      <c r="D272" s="8" t="s">
        <v>751</v>
      </c>
      <c r="E272" s="32" t="s">
        <v>39</v>
      </c>
      <c r="F272" s="32">
        <v>2</v>
      </c>
      <c r="G272" s="29">
        <v>1238.33</v>
      </c>
      <c r="H272" s="17">
        <f t="shared" si="26"/>
        <v>1543.45</v>
      </c>
      <c r="I272" s="17">
        <f t="shared" si="30"/>
        <v>3086.9</v>
      </c>
      <c r="J272" s="40">
        <f t="shared" si="28"/>
        <v>1.4170133752906514E-3</v>
      </c>
      <c r="K272" s="36"/>
      <c r="L272" s="100"/>
      <c r="M272" s="103"/>
      <c r="N272" s="102"/>
    </row>
    <row r="273" spans="1:14" s="2" customFormat="1" ht="51.95" customHeight="1">
      <c r="A273" s="9" t="s">
        <v>752</v>
      </c>
      <c r="B273" s="9" t="s">
        <v>753</v>
      </c>
      <c r="C273" s="9" t="s">
        <v>16</v>
      </c>
      <c r="D273" s="8" t="s">
        <v>754</v>
      </c>
      <c r="E273" s="32" t="s">
        <v>39</v>
      </c>
      <c r="F273" s="32">
        <v>17</v>
      </c>
      <c r="G273" s="29">
        <v>239.43</v>
      </c>
      <c r="H273" s="17">
        <f t="shared" si="26"/>
        <v>298.43</v>
      </c>
      <c r="I273" s="17">
        <f t="shared" si="30"/>
        <v>5073.3100000000004</v>
      </c>
      <c r="J273" s="40">
        <f t="shared" si="28"/>
        <v>2.3288568230249813E-3</v>
      </c>
      <c r="K273" s="36"/>
      <c r="L273" s="100"/>
      <c r="M273" s="103"/>
      <c r="N273" s="102"/>
    </row>
    <row r="274" spans="1:14" s="2" customFormat="1" ht="51.95" customHeight="1">
      <c r="A274" s="9" t="s">
        <v>755</v>
      </c>
      <c r="B274" s="9" t="s">
        <v>756</v>
      </c>
      <c r="C274" s="9" t="s">
        <v>16</v>
      </c>
      <c r="D274" s="8" t="s">
        <v>757</v>
      </c>
      <c r="E274" s="32" t="s">
        <v>39</v>
      </c>
      <c r="F274" s="32">
        <v>12</v>
      </c>
      <c r="G274" s="29">
        <v>199.64</v>
      </c>
      <c r="H274" s="17">
        <f t="shared" si="26"/>
        <v>248.83</v>
      </c>
      <c r="I274" s="17">
        <f t="shared" si="30"/>
        <v>2985.96</v>
      </c>
      <c r="J274" s="40">
        <f t="shared" si="28"/>
        <v>1.3706777861553251E-3</v>
      </c>
      <c r="K274" s="36"/>
      <c r="L274" s="100"/>
      <c r="M274" s="103"/>
      <c r="N274" s="102"/>
    </row>
    <row r="275" spans="1:14" s="2" customFormat="1" ht="39" customHeight="1">
      <c r="A275" s="26" t="s">
        <v>758</v>
      </c>
      <c r="B275" s="26">
        <v>12127</v>
      </c>
      <c r="C275" s="26" t="s">
        <v>145</v>
      </c>
      <c r="D275" s="27" t="s">
        <v>759</v>
      </c>
      <c r="E275" s="35" t="s">
        <v>39</v>
      </c>
      <c r="F275" s="35">
        <v>5</v>
      </c>
      <c r="G275" s="29">
        <v>486.75</v>
      </c>
      <c r="H275" s="17">
        <f t="shared" si="26"/>
        <v>606.69000000000005</v>
      </c>
      <c r="I275" s="17">
        <f t="shared" si="30"/>
        <v>3033.45</v>
      </c>
      <c r="J275" s="40">
        <f t="shared" si="28"/>
        <v>1.3924776388206375E-3</v>
      </c>
      <c r="K275" s="36"/>
      <c r="L275" s="100"/>
      <c r="M275" s="103"/>
      <c r="N275" s="102"/>
    </row>
    <row r="276" spans="1:14" s="2" customFormat="1" ht="39" customHeight="1">
      <c r="A276" s="26" t="s">
        <v>760</v>
      </c>
      <c r="B276" s="26" t="s">
        <v>761</v>
      </c>
      <c r="C276" s="26" t="s">
        <v>118</v>
      </c>
      <c r="D276" s="27" t="s">
        <v>762</v>
      </c>
      <c r="E276" s="35" t="s">
        <v>39</v>
      </c>
      <c r="F276" s="35">
        <v>2</v>
      </c>
      <c r="G276" s="29">
        <v>4110.1499999999996</v>
      </c>
      <c r="H276" s="17">
        <f t="shared" si="26"/>
        <v>5122.8900000000003</v>
      </c>
      <c r="I276" s="17">
        <f t="shared" si="30"/>
        <v>10245.780000000001</v>
      </c>
      <c r="J276" s="40">
        <f t="shared" si="28"/>
        <v>4.703232142371133E-3</v>
      </c>
      <c r="K276" s="36"/>
      <c r="L276" s="100"/>
      <c r="M276" s="103"/>
      <c r="N276" s="102"/>
    </row>
    <row r="277" spans="1:14" ht="24" customHeight="1">
      <c r="A277" s="16" t="s">
        <v>763</v>
      </c>
      <c r="B277" s="16"/>
      <c r="C277" s="16"/>
      <c r="D277" s="6" t="s">
        <v>764</v>
      </c>
      <c r="E277" s="33"/>
      <c r="F277" s="34"/>
      <c r="G277" s="24"/>
      <c r="H277" s="20"/>
      <c r="I277" s="42">
        <f>SUM(I278:I292)</f>
        <v>14917.619999999999</v>
      </c>
      <c r="J277" s="39">
        <f>I277/$I$340</f>
        <v>6.8477978125314467E-3</v>
      </c>
      <c r="K277" s="53"/>
      <c r="L277" s="98"/>
      <c r="M277" s="108"/>
      <c r="N277" s="102"/>
    </row>
    <row r="278" spans="1:14" s="2" customFormat="1" ht="51.95" customHeight="1">
      <c r="A278" s="9" t="s">
        <v>765</v>
      </c>
      <c r="B278" s="9" t="s">
        <v>766</v>
      </c>
      <c r="C278" s="9" t="s">
        <v>16</v>
      </c>
      <c r="D278" s="8" t="s">
        <v>767</v>
      </c>
      <c r="E278" s="32" t="s">
        <v>39</v>
      </c>
      <c r="F278" s="32">
        <v>2</v>
      </c>
      <c r="G278" s="29">
        <v>1961.69</v>
      </c>
      <c r="H278" s="17">
        <f t="shared" si="26"/>
        <v>2445.0500000000002</v>
      </c>
      <c r="I278" s="17">
        <f t="shared" ref="I278:I292" si="31">ROUND(H278*F278,2)</f>
        <v>4890.1000000000004</v>
      </c>
      <c r="J278" s="40">
        <f t="shared" si="28"/>
        <v>2.2447559384848278E-3</v>
      </c>
      <c r="K278" s="36"/>
      <c r="L278" s="100"/>
      <c r="M278" s="103"/>
      <c r="N278" s="102"/>
    </row>
    <row r="279" spans="1:14" s="2" customFormat="1" ht="26.1" customHeight="1">
      <c r="A279" s="9" t="s">
        <v>768</v>
      </c>
      <c r="B279" s="9" t="s">
        <v>769</v>
      </c>
      <c r="C279" s="9" t="s">
        <v>16</v>
      </c>
      <c r="D279" s="8" t="s">
        <v>770</v>
      </c>
      <c r="E279" s="32" t="s">
        <v>39</v>
      </c>
      <c r="F279" s="32">
        <v>1</v>
      </c>
      <c r="G279" s="29">
        <v>157.27000000000001</v>
      </c>
      <c r="H279" s="17">
        <f t="shared" si="26"/>
        <v>196.02</v>
      </c>
      <c r="I279" s="17">
        <f t="shared" si="31"/>
        <v>196.02</v>
      </c>
      <c r="J279" s="40">
        <f t="shared" si="28"/>
        <v>8.9981198556633989E-5</v>
      </c>
      <c r="K279" s="36"/>
      <c r="L279" s="100"/>
      <c r="M279" s="103"/>
      <c r="N279" s="102"/>
    </row>
    <row r="280" spans="1:14" s="2" customFormat="1" ht="51.95" customHeight="1">
      <c r="A280" s="26" t="s">
        <v>771</v>
      </c>
      <c r="B280" s="26" t="s">
        <v>772</v>
      </c>
      <c r="C280" s="26" t="s">
        <v>193</v>
      </c>
      <c r="D280" s="27" t="s">
        <v>773</v>
      </c>
      <c r="E280" s="35" t="s">
        <v>39</v>
      </c>
      <c r="F280" s="35">
        <v>1</v>
      </c>
      <c r="G280" s="29">
        <v>31.06</v>
      </c>
      <c r="H280" s="17">
        <f t="shared" ref="H280:H317" si="32">ROUND(G280*(1+$H$3),2)</f>
        <v>38.71</v>
      </c>
      <c r="I280" s="17">
        <f t="shared" si="31"/>
        <v>38.71</v>
      </c>
      <c r="J280" s="40">
        <f t="shared" ref="J280:J318" si="33">I280/$I$340</f>
        <v>1.7769473503353238E-5</v>
      </c>
      <c r="K280" s="36"/>
      <c r="L280" s="100"/>
      <c r="M280" s="103"/>
      <c r="N280" s="102"/>
    </row>
    <row r="281" spans="1:14" s="2" customFormat="1" ht="24" customHeight="1">
      <c r="A281" s="26" t="s">
        <v>774</v>
      </c>
      <c r="B281" s="26" t="s">
        <v>775</v>
      </c>
      <c r="C281" s="26" t="s">
        <v>118</v>
      </c>
      <c r="D281" s="27" t="s">
        <v>776</v>
      </c>
      <c r="E281" s="35" t="s">
        <v>39</v>
      </c>
      <c r="F281" s="35">
        <v>1</v>
      </c>
      <c r="G281" s="29">
        <v>1698.18</v>
      </c>
      <c r="H281" s="17">
        <f t="shared" si="32"/>
        <v>2116.61</v>
      </c>
      <c r="I281" s="17">
        <f t="shared" si="31"/>
        <v>2116.61</v>
      </c>
      <c r="J281" s="40">
        <f t="shared" si="33"/>
        <v>9.716105738034746E-4</v>
      </c>
      <c r="K281" s="36"/>
      <c r="L281" s="100"/>
      <c r="M281" s="103"/>
      <c r="N281" s="102"/>
    </row>
    <row r="282" spans="1:14" s="2" customFormat="1" ht="24" customHeight="1">
      <c r="A282" s="26" t="s">
        <v>777</v>
      </c>
      <c r="B282" s="26" t="s">
        <v>778</v>
      </c>
      <c r="C282" s="26" t="s">
        <v>118</v>
      </c>
      <c r="D282" s="27" t="s">
        <v>779</v>
      </c>
      <c r="E282" s="35" t="s">
        <v>39</v>
      </c>
      <c r="F282" s="35">
        <v>1</v>
      </c>
      <c r="G282" s="29">
        <v>129.97999999999999</v>
      </c>
      <c r="H282" s="17">
        <f t="shared" si="32"/>
        <v>162.01</v>
      </c>
      <c r="I282" s="17">
        <f t="shared" si="31"/>
        <v>162.01</v>
      </c>
      <c r="J282" s="40">
        <f t="shared" si="33"/>
        <v>7.4369217315377369E-5</v>
      </c>
      <c r="K282" s="36"/>
      <c r="L282" s="100"/>
      <c r="M282" s="103"/>
      <c r="N282" s="102"/>
    </row>
    <row r="283" spans="1:14" s="2" customFormat="1" ht="24" customHeight="1">
      <c r="A283" s="26" t="s">
        <v>780</v>
      </c>
      <c r="B283" s="26" t="s">
        <v>781</v>
      </c>
      <c r="C283" s="26" t="s">
        <v>118</v>
      </c>
      <c r="D283" s="27" t="s">
        <v>782</v>
      </c>
      <c r="E283" s="35" t="s">
        <v>39</v>
      </c>
      <c r="F283" s="35">
        <v>1</v>
      </c>
      <c r="G283" s="29">
        <v>242.4</v>
      </c>
      <c r="H283" s="17">
        <f t="shared" si="32"/>
        <v>302.13</v>
      </c>
      <c r="I283" s="17">
        <f t="shared" si="31"/>
        <v>302.13</v>
      </c>
      <c r="J283" s="40">
        <f t="shared" si="33"/>
        <v>1.3869002918026643E-4</v>
      </c>
      <c r="K283" s="36"/>
      <c r="L283" s="100"/>
      <c r="M283" s="103"/>
      <c r="N283" s="102"/>
    </row>
    <row r="284" spans="1:14" s="2" customFormat="1" ht="26.1" customHeight="1">
      <c r="A284" s="26" t="s">
        <v>783</v>
      </c>
      <c r="B284" s="26" t="s">
        <v>784</v>
      </c>
      <c r="C284" s="26" t="s">
        <v>118</v>
      </c>
      <c r="D284" s="27" t="s">
        <v>785</v>
      </c>
      <c r="E284" s="35" t="s">
        <v>39</v>
      </c>
      <c r="F284" s="35">
        <v>1</v>
      </c>
      <c r="G284" s="29">
        <v>100.9</v>
      </c>
      <c r="H284" s="17">
        <f t="shared" si="32"/>
        <v>125.76</v>
      </c>
      <c r="I284" s="17">
        <f t="shared" si="31"/>
        <v>125.76</v>
      </c>
      <c r="J284" s="40">
        <f t="shared" si="33"/>
        <v>5.7728984442823646E-5</v>
      </c>
      <c r="K284" s="36"/>
      <c r="L284" s="100"/>
      <c r="M284" s="103"/>
      <c r="N284" s="102"/>
    </row>
    <row r="285" spans="1:14" s="2" customFormat="1" ht="24" customHeight="1">
      <c r="A285" s="26" t="s">
        <v>786</v>
      </c>
      <c r="B285" s="26" t="s">
        <v>787</v>
      </c>
      <c r="C285" s="26" t="s">
        <v>118</v>
      </c>
      <c r="D285" s="27" t="s">
        <v>788</v>
      </c>
      <c r="E285" s="35" t="s">
        <v>39</v>
      </c>
      <c r="F285" s="35">
        <v>1</v>
      </c>
      <c r="G285" s="29">
        <v>351.99</v>
      </c>
      <c r="H285" s="17">
        <f t="shared" si="32"/>
        <v>438.72</v>
      </c>
      <c r="I285" s="17">
        <f t="shared" si="31"/>
        <v>438.72</v>
      </c>
      <c r="J285" s="40">
        <f t="shared" si="33"/>
        <v>2.0139042664404891E-4</v>
      </c>
      <c r="K285" s="36"/>
      <c r="L285" s="100"/>
      <c r="M285" s="103"/>
      <c r="N285" s="102"/>
    </row>
    <row r="286" spans="1:14" s="2" customFormat="1" ht="26.1" customHeight="1">
      <c r="A286" s="26" t="s">
        <v>789</v>
      </c>
      <c r="B286" s="26" t="s">
        <v>790</v>
      </c>
      <c r="C286" s="26" t="s">
        <v>118</v>
      </c>
      <c r="D286" s="27" t="s">
        <v>791</v>
      </c>
      <c r="E286" s="35" t="s">
        <v>39</v>
      </c>
      <c r="F286" s="35">
        <v>1</v>
      </c>
      <c r="G286" s="29">
        <v>1714.18</v>
      </c>
      <c r="H286" s="17">
        <f t="shared" si="32"/>
        <v>2136.5500000000002</v>
      </c>
      <c r="I286" s="17">
        <f t="shared" si="31"/>
        <v>2136.5500000000002</v>
      </c>
      <c r="J286" s="40">
        <f t="shared" si="33"/>
        <v>9.8076384948564627E-4</v>
      </c>
      <c r="K286" s="36"/>
      <c r="L286" s="100"/>
      <c r="M286" s="103"/>
      <c r="N286" s="102"/>
    </row>
    <row r="287" spans="1:14" s="2" customFormat="1" ht="45.75" customHeight="1">
      <c r="A287" s="9" t="s">
        <v>792</v>
      </c>
      <c r="B287" s="9" t="s">
        <v>793</v>
      </c>
      <c r="C287" s="9" t="s">
        <v>16</v>
      </c>
      <c r="D287" s="8" t="s">
        <v>794</v>
      </c>
      <c r="E287" s="32" t="s">
        <v>39</v>
      </c>
      <c r="F287" s="32">
        <v>1</v>
      </c>
      <c r="G287" s="29">
        <v>158.51</v>
      </c>
      <c r="H287" s="17">
        <f t="shared" si="32"/>
        <v>197.57</v>
      </c>
      <c r="I287" s="17">
        <f t="shared" si="31"/>
        <v>197.57</v>
      </c>
      <c r="J287" s="40">
        <f t="shared" si="33"/>
        <v>9.0692711962219043E-5</v>
      </c>
      <c r="K287" s="36"/>
      <c r="L287" s="100"/>
      <c r="M287" s="103"/>
      <c r="N287" s="102"/>
    </row>
    <row r="288" spans="1:14" s="2" customFormat="1" ht="39" customHeight="1">
      <c r="A288" s="9" t="s">
        <v>795</v>
      </c>
      <c r="B288" s="9" t="s">
        <v>735</v>
      </c>
      <c r="C288" s="9" t="s">
        <v>16</v>
      </c>
      <c r="D288" s="8" t="s">
        <v>736</v>
      </c>
      <c r="E288" s="32" t="s">
        <v>39</v>
      </c>
      <c r="F288" s="32">
        <v>1</v>
      </c>
      <c r="G288" s="29">
        <v>106.98</v>
      </c>
      <c r="H288" s="17">
        <f t="shared" si="32"/>
        <v>133.34</v>
      </c>
      <c r="I288" s="17">
        <f t="shared" si="31"/>
        <v>133.34</v>
      </c>
      <c r="J288" s="40">
        <f t="shared" si="33"/>
        <v>6.1208514516587986E-5</v>
      </c>
      <c r="K288" s="36"/>
      <c r="L288" s="100"/>
      <c r="M288" s="103"/>
      <c r="N288" s="102"/>
    </row>
    <row r="289" spans="1:14" s="2" customFormat="1" ht="39" customHeight="1">
      <c r="A289" s="9" t="s">
        <v>796</v>
      </c>
      <c r="B289" s="9" t="s">
        <v>797</v>
      </c>
      <c r="C289" s="9" t="s">
        <v>16</v>
      </c>
      <c r="D289" s="8" t="s">
        <v>798</v>
      </c>
      <c r="E289" s="32" t="s">
        <v>39</v>
      </c>
      <c r="F289" s="32">
        <v>1</v>
      </c>
      <c r="G289" s="29">
        <v>92.99</v>
      </c>
      <c r="H289" s="17">
        <f t="shared" si="32"/>
        <v>115.9</v>
      </c>
      <c r="I289" s="17">
        <f t="shared" si="31"/>
        <v>115.9</v>
      </c>
      <c r="J289" s="40">
        <f t="shared" si="33"/>
        <v>5.3202841101489032E-5</v>
      </c>
      <c r="K289" s="36"/>
      <c r="L289" s="100"/>
      <c r="M289" s="103"/>
      <c r="N289" s="102"/>
    </row>
    <row r="290" spans="1:14" s="2" customFormat="1" ht="26.1" customHeight="1">
      <c r="A290" s="9" t="s">
        <v>799</v>
      </c>
      <c r="B290" s="9" t="s">
        <v>800</v>
      </c>
      <c r="C290" s="9" t="s">
        <v>16</v>
      </c>
      <c r="D290" s="8" t="s">
        <v>801</v>
      </c>
      <c r="E290" s="32" t="s">
        <v>43</v>
      </c>
      <c r="F290" s="32">
        <v>20</v>
      </c>
      <c r="G290" s="29">
        <v>90.28</v>
      </c>
      <c r="H290" s="17">
        <f t="shared" si="32"/>
        <v>112.52</v>
      </c>
      <c r="I290" s="17">
        <f t="shared" si="31"/>
        <v>2250.4</v>
      </c>
      <c r="J290" s="40">
        <f t="shared" si="33"/>
        <v>1.0330256567281355E-3</v>
      </c>
      <c r="K290" s="36"/>
      <c r="L290" s="100"/>
      <c r="M290" s="103"/>
      <c r="N290" s="102"/>
    </row>
    <row r="291" spans="1:14" s="2" customFormat="1" ht="39" customHeight="1">
      <c r="A291" s="9" t="s">
        <v>802</v>
      </c>
      <c r="B291" s="9" t="s">
        <v>803</v>
      </c>
      <c r="C291" s="9" t="s">
        <v>16</v>
      </c>
      <c r="D291" s="8" t="s">
        <v>804</v>
      </c>
      <c r="E291" s="32" t="s">
        <v>43</v>
      </c>
      <c r="F291" s="32">
        <v>28</v>
      </c>
      <c r="G291" s="29">
        <v>35.840000000000003</v>
      </c>
      <c r="H291" s="17">
        <f t="shared" si="32"/>
        <v>44.67</v>
      </c>
      <c r="I291" s="17">
        <f t="shared" si="31"/>
        <v>1250.76</v>
      </c>
      <c r="J291" s="40">
        <f t="shared" si="33"/>
        <v>5.741500046255256E-4</v>
      </c>
      <c r="K291" s="36"/>
      <c r="L291" s="100"/>
      <c r="M291" s="103"/>
      <c r="N291" s="102"/>
    </row>
    <row r="292" spans="1:14" s="2" customFormat="1" ht="24" customHeight="1">
      <c r="A292" s="9" t="s">
        <v>805</v>
      </c>
      <c r="B292" s="9" t="s">
        <v>806</v>
      </c>
      <c r="C292" s="9" t="s">
        <v>16</v>
      </c>
      <c r="D292" s="8" t="s">
        <v>807</v>
      </c>
      <c r="E292" s="32" t="s">
        <v>39</v>
      </c>
      <c r="F292" s="32">
        <v>8</v>
      </c>
      <c r="G292" s="29">
        <v>56.47</v>
      </c>
      <c r="H292" s="17">
        <f t="shared" si="32"/>
        <v>70.38</v>
      </c>
      <c r="I292" s="17">
        <f t="shared" si="31"/>
        <v>563.04</v>
      </c>
      <c r="J292" s="40">
        <f t="shared" si="33"/>
        <v>2.5845839218103866E-4</v>
      </c>
      <c r="K292" s="36"/>
      <c r="L292" s="100"/>
      <c r="M292" s="103"/>
      <c r="N292" s="102"/>
    </row>
    <row r="293" spans="1:14" ht="24" customHeight="1">
      <c r="A293" s="16" t="s">
        <v>808</v>
      </c>
      <c r="B293" s="16"/>
      <c r="C293" s="16"/>
      <c r="D293" s="6" t="s">
        <v>809</v>
      </c>
      <c r="E293" s="33"/>
      <c r="F293" s="34"/>
      <c r="G293" s="24"/>
      <c r="H293" s="20"/>
      <c r="I293" s="42">
        <f>SUM(I294:I298)</f>
        <v>4157.45</v>
      </c>
      <c r="J293" s="39">
        <f>I293/$I$340</f>
        <v>1.9084396180965104E-3</v>
      </c>
      <c r="K293" s="53"/>
      <c r="L293" s="98"/>
      <c r="M293" s="108"/>
      <c r="N293" s="102"/>
    </row>
    <row r="294" spans="1:14" s="2" customFormat="1" ht="55.5" customHeight="1">
      <c r="A294" s="9" t="s">
        <v>810</v>
      </c>
      <c r="B294" s="9" t="s">
        <v>811</v>
      </c>
      <c r="C294" s="9" t="s">
        <v>16</v>
      </c>
      <c r="D294" s="8" t="s">
        <v>812</v>
      </c>
      <c r="E294" s="32" t="s">
        <v>39</v>
      </c>
      <c r="F294" s="32">
        <v>1</v>
      </c>
      <c r="G294" s="29">
        <v>289.29000000000002</v>
      </c>
      <c r="H294" s="17">
        <f t="shared" si="32"/>
        <v>360.57</v>
      </c>
      <c r="I294" s="17">
        <f>ROUND(H294*F294,2)</f>
        <v>360.57</v>
      </c>
      <c r="J294" s="40">
        <f t="shared" si="33"/>
        <v>1.655163797753572E-4</v>
      </c>
      <c r="K294" s="36"/>
      <c r="L294" s="100"/>
      <c r="M294" s="103"/>
      <c r="N294" s="102"/>
    </row>
    <row r="295" spans="1:14" s="2" customFormat="1" ht="26.1" customHeight="1">
      <c r="A295" s="9" t="s">
        <v>813</v>
      </c>
      <c r="B295" s="9" t="s">
        <v>814</v>
      </c>
      <c r="C295" s="9" t="s">
        <v>16</v>
      </c>
      <c r="D295" s="8" t="s">
        <v>815</v>
      </c>
      <c r="E295" s="32" t="s">
        <v>39</v>
      </c>
      <c r="F295" s="32">
        <v>7</v>
      </c>
      <c r="G295" s="29">
        <v>228.32</v>
      </c>
      <c r="H295" s="17">
        <f t="shared" si="32"/>
        <v>284.58</v>
      </c>
      <c r="I295" s="17">
        <f>ROUND(H295*F295,2)</f>
        <v>1992.06</v>
      </c>
      <c r="J295" s="40">
        <f t="shared" si="33"/>
        <v>9.1443702885791404E-4</v>
      </c>
      <c r="K295" s="36"/>
      <c r="L295" s="100"/>
      <c r="M295" s="103"/>
      <c r="N295" s="102"/>
    </row>
    <row r="296" spans="1:14" s="2" customFormat="1" ht="39" customHeight="1">
      <c r="A296" s="9" t="s">
        <v>816</v>
      </c>
      <c r="B296" s="9" t="s">
        <v>817</v>
      </c>
      <c r="C296" s="9" t="s">
        <v>16</v>
      </c>
      <c r="D296" s="8" t="s">
        <v>818</v>
      </c>
      <c r="E296" s="32" t="s">
        <v>39</v>
      </c>
      <c r="F296" s="32">
        <v>7</v>
      </c>
      <c r="G296" s="29">
        <v>149.13999999999999</v>
      </c>
      <c r="H296" s="17">
        <f t="shared" si="32"/>
        <v>185.89</v>
      </c>
      <c r="I296" s="17">
        <f>ROUND(H296*F296,2)</f>
        <v>1301.23</v>
      </c>
      <c r="J296" s="40">
        <f t="shared" si="33"/>
        <v>5.9731779919318872E-4</v>
      </c>
      <c r="K296" s="36"/>
      <c r="L296" s="100"/>
      <c r="M296" s="103"/>
      <c r="N296" s="102"/>
    </row>
    <row r="297" spans="1:14" s="2" customFormat="1" ht="26.1" customHeight="1">
      <c r="A297" s="9" t="s">
        <v>819</v>
      </c>
      <c r="B297" s="9" t="s">
        <v>820</v>
      </c>
      <c r="C297" s="9" t="s">
        <v>16</v>
      </c>
      <c r="D297" s="8" t="s">
        <v>821</v>
      </c>
      <c r="E297" s="32" t="s">
        <v>39</v>
      </c>
      <c r="F297" s="32">
        <v>8</v>
      </c>
      <c r="G297" s="29">
        <v>34.270000000000003</v>
      </c>
      <c r="H297" s="17">
        <f t="shared" si="32"/>
        <v>42.71</v>
      </c>
      <c r="I297" s="17">
        <f>ROUND(H297*F297,2)</f>
        <v>341.68</v>
      </c>
      <c r="J297" s="40">
        <f t="shared" si="33"/>
        <v>1.5684509704535609E-4</v>
      </c>
      <c r="K297" s="36"/>
      <c r="L297" s="100"/>
      <c r="M297" s="103"/>
      <c r="N297" s="102"/>
    </row>
    <row r="298" spans="1:14" s="2" customFormat="1" ht="24" customHeight="1">
      <c r="A298" s="9" t="s">
        <v>822</v>
      </c>
      <c r="B298" s="9" t="s">
        <v>823</v>
      </c>
      <c r="C298" s="9" t="s">
        <v>16</v>
      </c>
      <c r="D298" s="8" t="s">
        <v>824</v>
      </c>
      <c r="E298" s="32" t="s">
        <v>39</v>
      </c>
      <c r="F298" s="32">
        <v>7</v>
      </c>
      <c r="G298" s="29">
        <v>18.559999999999999</v>
      </c>
      <c r="H298" s="17">
        <f t="shared" si="32"/>
        <v>23.13</v>
      </c>
      <c r="I298" s="17">
        <f>ROUND(H298*F298,2)</f>
        <v>161.91</v>
      </c>
      <c r="J298" s="40">
        <f t="shared" si="33"/>
        <v>7.4323313224694472E-5</v>
      </c>
      <c r="K298" s="36"/>
      <c r="L298" s="100"/>
      <c r="M298" s="103"/>
      <c r="N298" s="102"/>
    </row>
    <row r="299" spans="1:14" ht="24" customHeight="1">
      <c r="A299" s="16" t="s">
        <v>825</v>
      </c>
      <c r="B299" s="16"/>
      <c r="C299" s="16"/>
      <c r="D299" s="6" t="s">
        <v>826</v>
      </c>
      <c r="E299" s="33"/>
      <c r="F299" s="34"/>
      <c r="G299" s="31"/>
      <c r="H299" s="20"/>
      <c r="I299" s="42">
        <f>SUM(I300:I304)</f>
        <v>9050.18</v>
      </c>
      <c r="J299" s="39">
        <f>I299/$I$340</f>
        <v>4.1544028341662983E-3</v>
      </c>
      <c r="K299" s="53"/>
      <c r="L299" s="98"/>
      <c r="M299" s="110"/>
      <c r="N299" s="102"/>
    </row>
    <row r="300" spans="1:14" s="2" customFormat="1" ht="39" customHeight="1">
      <c r="A300" s="9" t="s">
        <v>827</v>
      </c>
      <c r="B300" s="9" t="s">
        <v>828</v>
      </c>
      <c r="C300" s="9" t="s">
        <v>16</v>
      </c>
      <c r="D300" s="8" t="s">
        <v>829</v>
      </c>
      <c r="E300" s="32" t="s">
        <v>43</v>
      </c>
      <c r="F300" s="32">
        <v>50</v>
      </c>
      <c r="G300" s="29">
        <v>123.73</v>
      </c>
      <c r="H300" s="17">
        <f t="shared" si="32"/>
        <v>154.22</v>
      </c>
      <c r="I300" s="17">
        <f>ROUND(H300*F300,2)</f>
        <v>7711</v>
      </c>
      <c r="J300" s="40">
        <f t="shared" si="33"/>
        <v>3.5396644325589467E-3</v>
      </c>
      <c r="K300" s="36"/>
      <c r="L300" s="100"/>
      <c r="M300" s="103"/>
      <c r="N300" s="102"/>
    </row>
    <row r="301" spans="1:14" s="2" customFormat="1" ht="24" customHeight="1">
      <c r="A301" s="9" t="s">
        <v>830</v>
      </c>
      <c r="B301" s="9" t="s">
        <v>831</v>
      </c>
      <c r="C301" s="9" t="s">
        <v>16</v>
      </c>
      <c r="D301" s="8" t="s">
        <v>832</v>
      </c>
      <c r="E301" s="32" t="s">
        <v>39</v>
      </c>
      <c r="F301" s="32">
        <v>1</v>
      </c>
      <c r="G301" s="29">
        <v>76.040000000000006</v>
      </c>
      <c r="H301" s="17">
        <f t="shared" si="32"/>
        <v>94.78</v>
      </c>
      <c r="I301" s="17">
        <f>ROUND(H301*F301,2)</f>
        <v>94.78</v>
      </c>
      <c r="J301" s="40">
        <f t="shared" si="33"/>
        <v>4.3507897149259107E-5</v>
      </c>
      <c r="K301" s="36"/>
      <c r="L301" s="100"/>
      <c r="M301" s="103"/>
      <c r="N301" s="102"/>
    </row>
    <row r="302" spans="1:14" s="2" customFormat="1" ht="24" customHeight="1">
      <c r="A302" s="26" t="s">
        <v>833</v>
      </c>
      <c r="B302" s="26" t="s">
        <v>834</v>
      </c>
      <c r="C302" s="26" t="s">
        <v>118</v>
      </c>
      <c r="D302" s="27" t="s">
        <v>835</v>
      </c>
      <c r="E302" s="35" t="s">
        <v>39</v>
      </c>
      <c r="F302" s="35">
        <v>4</v>
      </c>
      <c r="G302" s="29">
        <v>120.87</v>
      </c>
      <c r="H302" s="17">
        <f t="shared" si="32"/>
        <v>150.65</v>
      </c>
      <c r="I302" s="17">
        <f>ROUND(H302*F302,2)</f>
        <v>602.6</v>
      </c>
      <c r="J302" s="40">
        <f t="shared" si="33"/>
        <v>2.7661805045519662E-4</v>
      </c>
      <c r="K302" s="36"/>
      <c r="L302" s="100"/>
      <c r="M302" s="103"/>
      <c r="N302" s="102"/>
    </row>
    <row r="303" spans="1:14" s="2" customFormat="1" ht="26.1" customHeight="1">
      <c r="A303" s="26" t="s">
        <v>836</v>
      </c>
      <c r="B303" s="26" t="s">
        <v>837</v>
      </c>
      <c r="C303" s="26" t="s">
        <v>118</v>
      </c>
      <c r="D303" s="27" t="s">
        <v>921</v>
      </c>
      <c r="E303" s="35" t="s">
        <v>39</v>
      </c>
      <c r="F303" s="35">
        <v>2</v>
      </c>
      <c r="G303" s="29">
        <v>181.37</v>
      </c>
      <c r="H303" s="17">
        <f t="shared" si="32"/>
        <v>226.06</v>
      </c>
      <c r="I303" s="17">
        <f>ROUND(H303*F303,2)</f>
        <v>452.12</v>
      </c>
      <c r="J303" s="40">
        <f t="shared" si="33"/>
        <v>2.0754157479555842E-4</v>
      </c>
      <c r="K303" s="36"/>
      <c r="L303" s="100"/>
      <c r="M303" s="103"/>
      <c r="N303" s="102"/>
    </row>
    <row r="304" spans="1:14" s="2" customFormat="1" ht="24" customHeight="1">
      <c r="A304" s="9" t="s">
        <v>838</v>
      </c>
      <c r="B304" s="26" t="s">
        <v>937</v>
      </c>
      <c r="C304" s="9" t="s">
        <v>16</v>
      </c>
      <c r="D304" s="8" t="s">
        <v>839</v>
      </c>
      <c r="E304" s="32" t="s">
        <v>39</v>
      </c>
      <c r="F304" s="32">
        <v>1</v>
      </c>
      <c r="G304" s="29">
        <v>152.18</v>
      </c>
      <c r="H304" s="17">
        <f t="shared" si="32"/>
        <v>189.68</v>
      </c>
      <c r="I304" s="17">
        <f>ROUND(H304*F304,2)</f>
        <v>189.68</v>
      </c>
      <c r="J304" s="40">
        <f t="shared" si="33"/>
        <v>8.7070879207337703E-5</v>
      </c>
      <c r="K304" s="36"/>
      <c r="L304" s="100"/>
      <c r="M304" s="103"/>
      <c r="N304" s="102"/>
    </row>
    <row r="305" spans="1:14" ht="24" customHeight="1">
      <c r="A305" s="16" t="s">
        <v>840</v>
      </c>
      <c r="B305" s="16"/>
      <c r="C305" s="16"/>
      <c r="D305" s="6" t="s">
        <v>841</v>
      </c>
      <c r="E305" s="33"/>
      <c r="F305" s="34"/>
      <c r="G305" s="24"/>
      <c r="H305" s="20"/>
      <c r="I305" s="42">
        <f>SUM(I306:I308)</f>
        <v>2068.6800000000003</v>
      </c>
      <c r="J305" s="39">
        <f>I305/$I$340</f>
        <v>9.4960874313915742E-4</v>
      </c>
      <c r="K305" s="53"/>
      <c r="L305" s="98"/>
      <c r="M305" s="108"/>
      <c r="N305" s="102"/>
    </row>
    <row r="306" spans="1:14" s="2" customFormat="1" ht="39" customHeight="1">
      <c r="A306" s="9" t="s">
        <v>842</v>
      </c>
      <c r="B306" s="9">
        <v>9302</v>
      </c>
      <c r="C306" s="9" t="s">
        <v>145</v>
      </c>
      <c r="D306" s="8" t="s">
        <v>843</v>
      </c>
      <c r="E306" s="32" t="s">
        <v>43</v>
      </c>
      <c r="F306" s="32">
        <v>20</v>
      </c>
      <c r="G306" s="29">
        <v>25.84</v>
      </c>
      <c r="H306" s="17">
        <f t="shared" si="32"/>
        <v>32.21</v>
      </c>
      <c r="I306" s="17">
        <f>ROUND(H306*F306,2)</f>
        <v>644.20000000000005</v>
      </c>
      <c r="J306" s="40">
        <f t="shared" si="33"/>
        <v>2.9571415217928592E-4</v>
      </c>
      <c r="K306" s="36"/>
      <c r="L306" s="100"/>
      <c r="M306" s="103"/>
      <c r="N306" s="102"/>
    </row>
    <row r="307" spans="1:14" s="2" customFormat="1" ht="39" customHeight="1">
      <c r="A307" s="9" t="s">
        <v>844</v>
      </c>
      <c r="B307" s="9" t="s">
        <v>845</v>
      </c>
      <c r="C307" s="9" t="s">
        <v>16</v>
      </c>
      <c r="D307" s="8" t="s">
        <v>846</v>
      </c>
      <c r="E307" s="32" t="s">
        <v>43</v>
      </c>
      <c r="F307" s="32">
        <v>20</v>
      </c>
      <c r="G307" s="29">
        <v>40.159999999999997</v>
      </c>
      <c r="H307" s="17">
        <f t="shared" si="32"/>
        <v>50.06</v>
      </c>
      <c r="I307" s="17">
        <f>ROUND(H307*F307,2)</f>
        <v>1001.2</v>
      </c>
      <c r="J307" s="40">
        <f t="shared" si="33"/>
        <v>4.5959175591726333E-4</v>
      </c>
      <c r="K307" s="36"/>
      <c r="L307" s="100"/>
      <c r="M307" s="103"/>
      <c r="N307" s="102"/>
    </row>
    <row r="308" spans="1:14" s="2" customFormat="1" ht="26.1" customHeight="1">
      <c r="A308" s="26" t="s">
        <v>847</v>
      </c>
      <c r="B308" s="26" t="s">
        <v>920</v>
      </c>
      <c r="C308" s="26" t="s">
        <v>307</v>
      </c>
      <c r="D308" s="27" t="s">
        <v>848</v>
      </c>
      <c r="E308" s="35" t="s">
        <v>43</v>
      </c>
      <c r="F308" s="35">
        <v>52</v>
      </c>
      <c r="G308" s="29">
        <v>6.53</v>
      </c>
      <c r="H308" s="17">
        <f t="shared" si="32"/>
        <v>8.14</v>
      </c>
      <c r="I308" s="17">
        <f>ROUND(H308*F308,2)</f>
        <v>423.28</v>
      </c>
      <c r="J308" s="40">
        <f t="shared" si="33"/>
        <v>1.9430283504260807E-4</v>
      </c>
      <c r="K308" s="36"/>
      <c r="L308" s="62"/>
      <c r="M308" s="103"/>
      <c r="N308" s="102"/>
    </row>
    <row r="309" spans="1:14" ht="24" customHeight="1">
      <c r="A309" s="16" t="s">
        <v>849</v>
      </c>
      <c r="B309" s="16"/>
      <c r="C309" s="16"/>
      <c r="D309" s="6" t="s">
        <v>850</v>
      </c>
      <c r="E309" s="33"/>
      <c r="F309" s="34"/>
      <c r="G309" s="24"/>
      <c r="H309" s="20"/>
      <c r="I309" s="42">
        <f>SUM(I310:I311)</f>
        <v>2436.63</v>
      </c>
      <c r="J309" s="39">
        <f>I309/$I$340</f>
        <v>1.1185128448069131E-3</v>
      </c>
      <c r="K309" s="53"/>
      <c r="L309" s="98"/>
      <c r="M309" s="108"/>
      <c r="N309" s="102"/>
    </row>
    <row r="310" spans="1:14" s="2" customFormat="1" ht="24" customHeight="1">
      <c r="A310" s="26" t="s">
        <v>851</v>
      </c>
      <c r="B310" s="26" t="s">
        <v>852</v>
      </c>
      <c r="C310" s="26" t="s">
        <v>307</v>
      </c>
      <c r="D310" s="27" t="s">
        <v>853</v>
      </c>
      <c r="E310" s="35" t="s">
        <v>47</v>
      </c>
      <c r="F310" s="35">
        <v>1.68</v>
      </c>
      <c r="G310" s="29">
        <v>93.2</v>
      </c>
      <c r="H310" s="17">
        <f t="shared" si="32"/>
        <v>116.16</v>
      </c>
      <c r="I310" s="17">
        <f>ROUND(H310*F310,2)</f>
        <v>195.15</v>
      </c>
      <c r="J310" s="40">
        <f t="shared" si="33"/>
        <v>8.95818329676927E-5</v>
      </c>
      <c r="K310" s="36"/>
      <c r="L310" s="100"/>
      <c r="M310" s="103"/>
      <c r="N310" s="102"/>
    </row>
    <row r="311" spans="1:14" s="2" customFormat="1" ht="24" customHeight="1">
      <c r="A311" s="26" t="s">
        <v>854</v>
      </c>
      <c r="B311" s="26" t="s">
        <v>855</v>
      </c>
      <c r="C311" s="26" t="s">
        <v>307</v>
      </c>
      <c r="D311" s="27" t="s">
        <v>856</v>
      </c>
      <c r="E311" s="35" t="s">
        <v>39</v>
      </c>
      <c r="F311" s="35">
        <v>1</v>
      </c>
      <c r="G311" s="29">
        <v>1798.36</v>
      </c>
      <c r="H311" s="17">
        <f t="shared" si="32"/>
        <v>2241.48</v>
      </c>
      <c r="I311" s="17">
        <f>ROUND(H311*F311,2)</f>
        <v>2241.48</v>
      </c>
      <c r="J311" s="40">
        <f t="shared" si="33"/>
        <v>1.0289310118392202E-3</v>
      </c>
      <c r="K311" s="36"/>
      <c r="L311" s="100"/>
      <c r="M311" s="103"/>
      <c r="N311" s="102"/>
    </row>
    <row r="312" spans="1:14" ht="24" customHeight="1">
      <c r="A312" s="16" t="s">
        <v>857</v>
      </c>
      <c r="B312" s="16"/>
      <c r="C312" s="16"/>
      <c r="D312" s="6" t="s">
        <v>858</v>
      </c>
      <c r="E312" s="33"/>
      <c r="F312" s="34"/>
      <c r="G312" s="24"/>
      <c r="H312" s="20"/>
      <c r="I312" s="42">
        <f>SUM(I313:I317)</f>
        <v>1548.6999999999998</v>
      </c>
      <c r="J312" s="39">
        <f>I312/$I$340</f>
        <v>7.1091665240617815E-4</v>
      </c>
      <c r="K312" s="53"/>
      <c r="L312" s="98"/>
      <c r="M312" s="108"/>
      <c r="N312" s="102"/>
    </row>
    <row r="313" spans="1:14" s="2" customFormat="1" ht="26.1" customHeight="1">
      <c r="A313" s="9" t="s">
        <v>859</v>
      </c>
      <c r="B313" s="9" t="s">
        <v>401</v>
      </c>
      <c r="C313" s="9" t="s">
        <v>16</v>
      </c>
      <c r="D313" s="8" t="s">
        <v>402</v>
      </c>
      <c r="E313" s="32" t="s">
        <v>43</v>
      </c>
      <c r="F313" s="32">
        <v>15</v>
      </c>
      <c r="G313" s="29">
        <v>31.11</v>
      </c>
      <c r="H313" s="17">
        <f t="shared" si="32"/>
        <v>38.78</v>
      </c>
      <c r="I313" s="17">
        <f>ROUND(H313*F313,2)</f>
        <v>581.70000000000005</v>
      </c>
      <c r="J313" s="40">
        <f t="shared" si="33"/>
        <v>2.6702409550246914E-4</v>
      </c>
      <c r="K313" s="36"/>
      <c r="L313" s="100"/>
      <c r="M313" s="103"/>
      <c r="N313" s="102"/>
    </row>
    <row r="314" spans="1:14" s="2" customFormat="1" ht="39" customHeight="1">
      <c r="A314" s="9" t="s">
        <v>860</v>
      </c>
      <c r="B314" s="26" t="s">
        <v>929</v>
      </c>
      <c r="C314" s="9" t="s">
        <v>16</v>
      </c>
      <c r="D314" s="8" t="s">
        <v>560</v>
      </c>
      <c r="E314" s="32" t="s">
        <v>39</v>
      </c>
      <c r="F314" s="32">
        <v>5</v>
      </c>
      <c r="G314" s="29">
        <v>47.67</v>
      </c>
      <c r="H314" s="17">
        <f t="shared" si="32"/>
        <v>59.42</v>
      </c>
      <c r="I314" s="17">
        <f>ROUND(H314*F314,2)</f>
        <v>297.10000000000002</v>
      </c>
      <c r="J314" s="40">
        <f t="shared" si="33"/>
        <v>1.3638105341891624E-4</v>
      </c>
      <c r="K314" s="36"/>
      <c r="L314" s="100"/>
      <c r="M314" s="103"/>
      <c r="N314" s="102"/>
    </row>
    <row r="315" spans="1:14" s="2" customFormat="1" ht="26.1" customHeight="1">
      <c r="A315" s="9" t="s">
        <v>861</v>
      </c>
      <c r="B315" s="26" t="s">
        <v>935</v>
      </c>
      <c r="C315" s="9" t="s">
        <v>16</v>
      </c>
      <c r="D315" s="8" t="s">
        <v>486</v>
      </c>
      <c r="E315" s="32" t="s">
        <v>43</v>
      </c>
      <c r="F315" s="32">
        <v>7</v>
      </c>
      <c r="G315" s="29">
        <v>5.94</v>
      </c>
      <c r="H315" s="17">
        <f t="shared" si="32"/>
        <v>7.4</v>
      </c>
      <c r="I315" s="17">
        <f>ROUND(H315*F315,2)</f>
        <v>51.8</v>
      </c>
      <c r="J315" s="40">
        <f t="shared" si="33"/>
        <v>2.3778318973745744E-5</v>
      </c>
      <c r="K315" s="36"/>
      <c r="L315" s="100"/>
      <c r="M315" s="103"/>
      <c r="N315" s="102"/>
    </row>
    <row r="316" spans="1:14" s="2" customFormat="1" ht="24" customHeight="1">
      <c r="A316" s="9" t="s">
        <v>862</v>
      </c>
      <c r="B316" s="9" t="s">
        <v>863</v>
      </c>
      <c r="C316" s="9" t="s">
        <v>16</v>
      </c>
      <c r="D316" s="8" t="s">
        <v>864</v>
      </c>
      <c r="E316" s="32" t="s">
        <v>43</v>
      </c>
      <c r="F316" s="32">
        <v>10</v>
      </c>
      <c r="G316" s="29">
        <v>7.58</v>
      </c>
      <c r="H316" s="17">
        <f t="shared" si="32"/>
        <v>9.4499999999999993</v>
      </c>
      <c r="I316" s="17">
        <f>ROUND(H316*F316,2)</f>
        <v>94.5</v>
      </c>
      <c r="J316" s="40">
        <f t="shared" si="33"/>
        <v>4.3379365695346962E-5</v>
      </c>
      <c r="K316" s="36"/>
      <c r="L316" s="100"/>
      <c r="M316" s="103"/>
      <c r="N316" s="102"/>
    </row>
    <row r="317" spans="1:14" s="2" customFormat="1" ht="24" customHeight="1">
      <c r="A317" s="26" t="s">
        <v>865</v>
      </c>
      <c r="B317" s="26" t="s">
        <v>866</v>
      </c>
      <c r="C317" s="26" t="s">
        <v>250</v>
      </c>
      <c r="D317" s="27" t="s">
        <v>867</v>
      </c>
      <c r="E317" s="35" t="s">
        <v>43</v>
      </c>
      <c r="F317" s="35">
        <v>40</v>
      </c>
      <c r="G317" s="29">
        <v>10.5</v>
      </c>
      <c r="H317" s="17">
        <f t="shared" si="32"/>
        <v>13.09</v>
      </c>
      <c r="I317" s="17">
        <f>ROUND(H317*F317,2)</f>
        <v>523.6</v>
      </c>
      <c r="J317" s="40">
        <f t="shared" si="33"/>
        <v>2.4035381881570023E-4</v>
      </c>
      <c r="K317" s="54"/>
      <c r="L317" s="100"/>
      <c r="M317" s="103"/>
      <c r="N317" s="102"/>
    </row>
    <row r="318" spans="1:14" ht="24" customHeight="1">
      <c r="A318" s="16" t="s">
        <v>868</v>
      </c>
      <c r="B318" s="16"/>
      <c r="C318" s="16"/>
      <c r="D318" s="6" t="s">
        <v>869</v>
      </c>
      <c r="E318" s="33"/>
      <c r="F318" s="34"/>
      <c r="G318" s="24"/>
      <c r="H318" s="20"/>
      <c r="I318" s="20">
        <f>I319</f>
        <v>3231.0599999999995</v>
      </c>
      <c r="J318" s="41">
        <f t="shared" si="33"/>
        <v>1.4831887124191296E-3</v>
      </c>
      <c r="K318" s="53"/>
      <c r="L318" s="98"/>
      <c r="M318" s="108"/>
      <c r="N318" s="102"/>
    </row>
    <row r="319" spans="1:14" ht="24" customHeight="1">
      <c r="A319" s="16" t="s">
        <v>870</v>
      </c>
      <c r="B319" s="16"/>
      <c r="C319" s="16"/>
      <c r="D319" s="6" t="s">
        <v>871</v>
      </c>
      <c r="E319" s="33"/>
      <c r="F319" s="34"/>
      <c r="G319" s="24"/>
      <c r="H319" s="20"/>
      <c r="I319" s="42">
        <f>SUM(I320:I327)</f>
        <v>3231.0599999999995</v>
      </c>
      <c r="J319" s="39">
        <f>I319/$I$340</f>
        <v>1.4831887124191296E-3</v>
      </c>
      <c r="K319" s="53"/>
      <c r="L319" s="98"/>
      <c r="M319" s="108"/>
      <c r="N319" s="102"/>
    </row>
    <row r="320" spans="1:14" s="2" customFormat="1" ht="39" customHeight="1">
      <c r="A320" s="9" t="s">
        <v>872</v>
      </c>
      <c r="B320" s="9" t="s">
        <v>161</v>
      </c>
      <c r="C320" s="9" t="s">
        <v>16</v>
      </c>
      <c r="D320" s="8" t="s">
        <v>162</v>
      </c>
      <c r="E320" s="32" t="s">
        <v>47</v>
      </c>
      <c r="F320" s="32">
        <v>0.93</v>
      </c>
      <c r="G320" s="29">
        <v>144.35</v>
      </c>
      <c r="H320" s="17">
        <f t="shared" ref="H320:H327" si="34">ROUND(G320*(1+$H$3),2)</f>
        <v>179.92</v>
      </c>
      <c r="I320" s="17">
        <f t="shared" ref="I320:I327" si="35">ROUND(H320*F320,2)</f>
        <v>167.33</v>
      </c>
      <c r="J320" s="40">
        <f t="shared" ref="J320:J328" si="36">I320/$I$340</f>
        <v>7.6811314939708027E-5</v>
      </c>
      <c r="K320" s="36"/>
      <c r="L320" s="100"/>
      <c r="M320" s="103"/>
      <c r="N320" s="102"/>
    </row>
    <row r="321" spans="1:14" s="2" customFormat="1" ht="39" customHeight="1">
      <c r="A321" s="9" t="s">
        <v>873</v>
      </c>
      <c r="B321" s="9" t="s">
        <v>874</v>
      </c>
      <c r="C321" s="9" t="s">
        <v>16</v>
      </c>
      <c r="D321" s="8" t="s">
        <v>875</v>
      </c>
      <c r="E321" s="32" t="s">
        <v>47</v>
      </c>
      <c r="F321" s="32">
        <v>5.13</v>
      </c>
      <c r="G321" s="29">
        <v>92.3</v>
      </c>
      <c r="H321" s="17">
        <f t="shared" si="34"/>
        <v>115.04</v>
      </c>
      <c r="I321" s="17">
        <f t="shared" si="35"/>
        <v>590.16</v>
      </c>
      <c r="J321" s="40">
        <f t="shared" si="36"/>
        <v>2.70907581574243E-4</v>
      </c>
      <c r="K321" s="36"/>
      <c r="L321" s="100"/>
      <c r="M321" s="103"/>
      <c r="N321" s="102"/>
    </row>
    <row r="322" spans="1:14" s="2" customFormat="1" ht="39" customHeight="1">
      <c r="A322" s="9" t="s">
        <v>876</v>
      </c>
      <c r="B322" s="9" t="s">
        <v>877</v>
      </c>
      <c r="C322" s="9" t="s">
        <v>16</v>
      </c>
      <c r="D322" s="8" t="s">
        <v>878</v>
      </c>
      <c r="E322" s="32" t="s">
        <v>47</v>
      </c>
      <c r="F322" s="32">
        <v>10.26</v>
      </c>
      <c r="G322" s="29">
        <v>15.49</v>
      </c>
      <c r="H322" s="17">
        <f t="shared" si="34"/>
        <v>19.309999999999999</v>
      </c>
      <c r="I322" s="17">
        <f t="shared" si="35"/>
        <v>198.12</v>
      </c>
      <c r="J322" s="40">
        <f t="shared" si="36"/>
        <v>9.0945184460975036E-5</v>
      </c>
      <c r="K322" s="36"/>
      <c r="L322" s="100"/>
      <c r="M322" s="103"/>
      <c r="N322" s="102"/>
    </row>
    <row r="323" spans="1:14" s="2" customFormat="1" ht="39" customHeight="1">
      <c r="A323" s="9" t="s">
        <v>879</v>
      </c>
      <c r="B323" s="9" t="s">
        <v>201</v>
      </c>
      <c r="C323" s="9" t="s">
        <v>16</v>
      </c>
      <c r="D323" s="8" t="s">
        <v>202</v>
      </c>
      <c r="E323" s="32" t="s">
        <v>47</v>
      </c>
      <c r="F323" s="32">
        <v>10.26</v>
      </c>
      <c r="G323" s="29">
        <v>39.1</v>
      </c>
      <c r="H323" s="17">
        <f t="shared" si="34"/>
        <v>48.73</v>
      </c>
      <c r="I323" s="17">
        <f t="shared" si="35"/>
        <v>499.97</v>
      </c>
      <c r="J323" s="40">
        <f t="shared" si="36"/>
        <v>2.2950668218732934E-4</v>
      </c>
      <c r="L323" s="100"/>
      <c r="M323" s="103"/>
      <c r="N323" s="102"/>
    </row>
    <row r="324" spans="1:14" s="2" customFormat="1" ht="39" customHeight="1">
      <c r="A324" s="9" t="s">
        <v>880</v>
      </c>
      <c r="B324" s="9" t="s">
        <v>207</v>
      </c>
      <c r="C324" s="9" t="s">
        <v>16</v>
      </c>
      <c r="D324" s="8" t="s">
        <v>208</v>
      </c>
      <c r="E324" s="32" t="s">
        <v>47</v>
      </c>
      <c r="F324" s="32">
        <v>5.13</v>
      </c>
      <c r="G324" s="29">
        <v>16.440000000000001</v>
      </c>
      <c r="H324" s="17">
        <f t="shared" si="34"/>
        <v>20.49</v>
      </c>
      <c r="I324" s="17">
        <f t="shared" si="35"/>
        <v>105.11</v>
      </c>
      <c r="J324" s="40">
        <f t="shared" si="36"/>
        <v>4.8249789716803383E-5</v>
      </c>
      <c r="L324" s="100"/>
      <c r="M324" s="103"/>
      <c r="N324" s="102"/>
    </row>
    <row r="325" spans="1:14" s="2" customFormat="1" ht="55.5" customHeight="1">
      <c r="A325" s="9" t="s">
        <v>881</v>
      </c>
      <c r="B325" s="9" t="s">
        <v>882</v>
      </c>
      <c r="C325" s="9" t="s">
        <v>16</v>
      </c>
      <c r="D325" s="8" t="s">
        <v>883</v>
      </c>
      <c r="E325" s="32" t="s">
        <v>47</v>
      </c>
      <c r="F325" s="32">
        <v>2.59</v>
      </c>
      <c r="G325" s="29">
        <v>113.08</v>
      </c>
      <c r="H325" s="17">
        <f t="shared" si="34"/>
        <v>140.94</v>
      </c>
      <c r="I325" s="17">
        <f t="shared" si="35"/>
        <v>365.03</v>
      </c>
      <c r="J325" s="40">
        <f t="shared" si="36"/>
        <v>1.6756370221981484E-4</v>
      </c>
      <c r="L325" s="100"/>
      <c r="M325" s="103"/>
      <c r="N325" s="102"/>
    </row>
    <row r="326" spans="1:14" s="2" customFormat="1" ht="38.25">
      <c r="A326" s="9" t="s">
        <v>884</v>
      </c>
      <c r="B326" s="26" t="s">
        <v>938</v>
      </c>
      <c r="C326" s="9" t="s">
        <v>16</v>
      </c>
      <c r="D326" s="8" t="s">
        <v>885</v>
      </c>
      <c r="E326" s="32" t="s">
        <v>47</v>
      </c>
      <c r="F326" s="32">
        <v>2.04</v>
      </c>
      <c r="G326" s="29">
        <v>411.6</v>
      </c>
      <c r="H326" s="17">
        <f t="shared" si="34"/>
        <v>513.02</v>
      </c>
      <c r="I326" s="17">
        <f t="shared" si="35"/>
        <v>1046.56</v>
      </c>
      <c r="J326" s="40">
        <f t="shared" si="36"/>
        <v>4.8041385145102981E-4</v>
      </c>
      <c r="L326" s="100"/>
      <c r="M326" s="103"/>
      <c r="N326" s="102"/>
    </row>
    <row r="327" spans="1:14" s="2" customFormat="1" ht="24" customHeight="1">
      <c r="A327" s="26" t="s">
        <v>886</v>
      </c>
      <c r="B327" s="26" t="s">
        <v>887</v>
      </c>
      <c r="C327" s="26" t="s">
        <v>307</v>
      </c>
      <c r="D327" s="27" t="s">
        <v>888</v>
      </c>
      <c r="E327" s="35" t="s">
        <v>39</v>
      </c>
      <c r="F327" s="35">
        <v>1</v>
      </c>
      <c r="G327" s="29">
        <v>207.62</v>
      </c>
      <c r="H327" s="17">
        <f t="shared" si="34"/>
        <v>258.77999999999997</v>
      </c>
      <c r="I327" s="17">
        <f t="shared" si="35"/>
        <v>258.77999999999997</v>
      </c>
      <c r="J327" s="40">
        <f t="shared" si="36"/>
        <v>1.1879060586922631E-4</v>
      </c>
      <c r="L327" s="100"/>
      <c r="M327" s="103"/>
      <c r="N327" s="102"/>
    </row>
    <row r="328" spans="1:14" ht="24" customHeight="1">
      <c r="A328" s="16" t="s">
        <v>889</v>
      </c>
      <c r="B328" s="16"/>
      <c r="C328" s="16"/>
      <c r="D328" s="6" t="s">
        <v>890</v>
      </c>
      <c r="E328" s="33"/>
      <c r="F328" s="34"/>
      <c r="G328" s="24"/>
      <c r="H328" s="20"/>
      <c r="I328" s="20">
        <f>I329</f>
        <v>25180.220000000005</v>
      </c>
      <c r="J328" s="41">
        <f t="shared" si="36"/>
        <v>1.1558751022955447E-2</v>
      </c>
      <c r="L328" s="98"/>
      <c r="M328" s="108"/>
      <c r="N328" s="102"/>
    </row>
    <row r="329" spans="1:14" ht="24" customHeight="1">
      <c r="A329" s="16" t="s">
        <v>891</v>
      </c>
      <c r="B329" s="16"/>
      <c r="C329" s="16"/>
      <c r="D329" s="6" t="s">
        <v>892</v>
      </c>
      <c r="E329" s="33"/>
      <c r="F329" s="34"/>
      <c r="G329" s="24"/>
      <c r="H329" s="20"/>
      <c r="I329" s="42">
        <f>SUM(I330:I335)</f>
        <v>25180.220000000005</v>
      </c>
      <c r="J329" s="39">
        <f t="shared" ref="J329:J337" si="37">I329/$I$340</f>
        <v>1.1558751022955447E-2</v>
      </c>
      <c r="L329" s="98"/>
      <c r="M329" s="108"/>
      <c r="N329" s="102"/>
    </row>
    <row r="330" spans="1:14" s="2" customFormat="1" ht="39" customHeight="1">
      <c r="A330" s="9" t="s">
        <v>893</v>
      </c>
      <c r="B330" s="9" t="s">
        <v>894</v>
      </c>
      <c r="C330" s="9" t="s">
        <v>16</v>
      </c>
      <c r="D330" s="8" t="s">
        <v>895</v>
      </c>
      <c r="E330" s="32" t="s">
        <v>39</v>
      </c>
      <c r="F330" s="32">
        <v>11</v>
      </c>
      <c r="G330" s="29">
        <v>215.14</v>
      </c>
      <c r="H330" s="17">
        <f t="shared" ref="H330:H338" si="38">ROUND(G330*(1+$H$3),2)</f>
        <v>268.14999999999998</v>
      </c>
      <c r="I330" s="17">
        <f t="shared" ref="I330:I335" si="39">ROUND(H330*F330,2)</f>
        <v>2949.65</v>
      </c>
      <c r="J330" s="40">
        <f t="shared" si="37"/>
        <v>1.3540100108283618E-3</v>
      </c>
      <c r="L330" s="100"/>
      <c r="M330" s="103"/>
      <c r="N330" s="102"/>
    </row>
    <row r="331" spans="1:14" s="2" customFormat="1" ht="68.25" customHeight="1">
      <c r="A331" s="9" t="s">
        <v>896</v>
      </c>
      <c r="B331" s="9" t="s">
        <v>897</v>
      </c>
      <c r="C331" s="9" t="s">
        <v>16</v>
      </c>
      <c r="D331" s="8" t="s">
        <v>898</v>
      </c>
      <c r="E331" s="32" t="s">
        <v>39</v>
      </c>
      <c r="F331" s="32">
        <v>3</v>
      </c>
      <c r="G331" s="29">
        <v>268.42</v>
      </c>
      <c r="H331" s="17">
        <f t="shared" si="38"/>
        <v>334.56</v>
      </c>
      <c r="I331" s="17">
        <f t="shared" si="39"/>
        <v>1003.68</v>
      </c>
      <c r="J331" s="40">
        <f t="shared" si="37"/>
        <v>4.6073017736619938E-4</v>
      </c>
      <c r="L331" s="100"/>
      <c r="M331" s="103"/>
      <c r="N331" s="102"/>
    </row>
    <row r="332" spans="1:14" s="2" customFormat="1" ht="26.1" customHeight="1">
      <c r="A332" s="9" t="s">
        <v>899</v>
      </c>
      <c r="B332" s="9" t="s">
        <v>900</v>
      </c>
      <c r="C332" s="9" t="s">
        <v>16</v>
      </c>
      <c r="D332" s="8" t="s">
        <v>901</v>
      </c>
      <c r="E332" s="32" t="s">
        <v>47</v>
      </c>
      <c r="F332" s="32">
        <v>85.46</v>
      </c>
      <c r="G332" s="29">
        <v>34.94</v>
      </c>
      <c r="H332" s="17">
        <f t="shared" si="38"/>
        <v>43.55</v>
      </c>
      <c r="I332" s="17">
        <f t="shared" si="39"/>
        <v>3721.78</v>
      </c>
      <c r="J332" s="40">
        <f t="shared" si="37"/>
        <v>1.7084492662182904E-3</v>
      </c>
      <c r="L332" s="100"/>
      <c r="M332" s="103"/>
      <c r="N332" s="102"/>
    </row>
    <row r="333" spans="1:14" s="2" customFormat="1" ht="59.25" customHeight="1">
      <c r="A333" s="26" t="s">
        <v>902</v>
      </c>
      <c r="B333" s="26">
        <v>9713</v>
      </c>
      <c r="C333" s="26" t="s">
        <v>145</v>
      </c>
      <c r="D333" s="27" t="s">
        <v>903</v>
      </c>
      <c r="E333" s="35" t="s">
        <v>43</v>
      </c>
      <c r="F333" s="35">
        <v>3.55</v>
      </c>
      <c r="G333" s="29">
        <v>2129.67</v>
      </c>
      <c r="H333" s="17">
        <f t="shared" si="38"/>
        <v>2654.42</v>
      </c>
      <c r="I333" s="17">
        <f t="shared" si="39"/>
        <v>9423.19</v>
      </c>
      <c r="J333" s="40">
        <f t="shared" si="37"/>
        <v>4.3256296828226093E-3</v>
      </c>
      <c r="L333" s="100"/>
      <c r="M333" s="103"/>
      <c r="N333" s="102"/>
    </row>
    <row r="334" spans="1:14" s="2" customFormat="1" ht="18.75" customHeight="1">
      <c r="A334" s="9" t="s">
        <v>904</v>
      </c>
      <c r="B334" s="9" t="s">
        <v>905</v>
      </c>
      <c r="C334" s="9" t="s">
        <v>16</v>
      </c>
      <c r="D334" s="8" t="s">
        <v>906</v>
      </c>
      <c r="E334" s="32" t="s">
        <v>47</v>
      </c>
      <c r="F334" s="32">
        <v>455</v>
      </c>
      <c r="G334" s="29">
        <v>8.33</v>
      </c>
      <c r="H334" s="17">
        <f t="shared" si="38"/>
        <v>10.38</v>
      </c>
      <c r="I334" s="17">
        <f t="shared" si="39"/>
        <v>4722.8999999999996</v>
      </c>
      <c r="J334" s="40">
        <f t="shared" si="37"/>
        <v>2.1680042988630071E-3</v>
      </c>
      <c r="L334" s="100"/>
      <c r="M334" s="103"/>
      <c r="N334" s="102"/>
    </row>
    <row r="335" spans="1:14" s="2" customFormat="1" ht="26.1" customHeight="1">
      <c r="A335" s="9" t="s">
        <v>907</v>
      </c>
      <c r="B335" s="9" t="s">
        <v>908</v>
      </c>
      <c r="C335" s="9" t="s">
        <v>16</v>
      </c>
      <c r="D335" s="8" t="s">
        <v>909</v>
      </c>
      <c r="E335" s="32" t="s">
        <v>71</v>
      </c>
      <c r="F335" s="32">
        <v>32.47</v>
      </c>
      <c r="G335" s="29">
        <v>83</v>
      </c>
      <c r="H335" s="17">
        <f t="shared" si="38"/>
        <v>103.45</v>
      </c>
      <c r="I335" s="17">
        <f t="shared" si="39"/>
        <v>3359.02</v>
      </c>
      <c r="J335" s="40">
        <f t="shared" si="37"/>
        <v>1.5419275868569773E-3</v>
      </c>
      <c r="L335" s="100"/>
      <c r="M335" s="103"/>
      <c r="N335" s="102"/>
    </row>
    <row r="336" spans="1:14" ht="24" customHeight="1">
      <c r="A336" s="16" t="s">
        <v>910</v>
      </c>
      <c r="B336" s="16"/>
      <c r="C336" s="16"/>
      <c r="D336" s="6" t="s">
        <v>911</v>
      </c>
      <c r="E336" s="33"/>
      <c r="F336" s="34"/>
      <c r="G336" s="22"/>
      <c r="H336" s="18"/>
      <c r="I336" s="42">
        <f>I337+I338</f>
        <v>158106.88</v>
      </c>
      <c r="J336" s="39">
        <f t="shared" si="37"/>
        <v>7.2577525571114701E-2</v>
      </c>
      <c r="L336" s="98"/>
      <c r="M336" s="105"/>
      <c r="N336" s="102"/>
    </row>
    <row r="337" spans="1:14" s="2" customFormat="1" ht="26.1" customHeight="1">
      <c r="A337" s="9" t="s">
        <v>912</v>
      </c>
      <c r="B337" s="26">
        <v>90777</v>
      </c>
      <c r="C337" s="26" t="s">
        <v>193</v>
      </c>
      <c r="D337" s="27" t="s">
        <v>922</v>
      </c>
      <c r="E337" s="32" t="s">
        <v>923</v>
      </c>
      <c r="F337" s="38">
        <v>320</v>
      </c>
      <c r="G337" s="29">
        <v>131.30000000000001</v>
      </c>
      <c r="H337" s="17">
        <f t="shared" si="38"/>
        <v>163.65</v>
      </c>
      <c r="I337" s="17">
        <f>ROUND(H337*F337,2)</f>
        <v>52368</v>
      </c>
      <c r="J337" s="40">
        <f t="shared" si="37"/>
        <v>2.4039054208824656E-2</v>
      </c>
      <c r="L337" s="100"/>
      <c r="M337" s="103"/>
      <c r="N337" s="102"/>
    </row>
    <row r="338" spans="1:14" s="2" customFormat="1" ht="26.1" customHeight="1">
      <c r="A338" s="9" t="s">
        <v>924</v>
      </c>
      <c r="B338" s="26">
        <v>93572</v>
      </c>
      <c r="C338" s="26" t="s">
        <v>193</v>
      </c>
      <c r="D338" s="27" t="s">
        <v>925</v>
      </c>
      <c r="E338" s="32" t="s">
        <v>926</v>
      </c>
      <c r="F338" s="38">
        <v>8</v>
      </c>
      <c r="G338" s="29">
        <v>10604.43</v>
      </c>
      <c r="H338" s="17">
        <f t="shared" si="38"/>
        <v>13217.36</v>
      </c>
      <c r="I338" s="17">
        <f>ROUND(H338*F338,2)</f>
        <v>105738.88</v>
      </c>
      <c r="J338" s="40">
        <f>I338/$I$340</f>
        <v>4.8538471362290045E-2</v>
      </c>
      <c r="L338" s="100"/>
      <c r="M338" s="103"/>
      <c r="N338" s="102"/>
    </row>
    <row r="339" spans="1:14" s="2" customFormat="1" ht="16.5" customHeight="1">
      <c r="A339" s="9"/>
      <c r="B339" s="26"/>
      <c r="C339" s="26"/>
      <c r="D339" s="27"/>
      <c r="E339" s="32"/>
      <c r="F339" s="38"/>
      <c r="G339" s="25"/>
      <c r="H339" s="17"/>
      <c r="I339" s="17"/>
      <c r="J339" s="40"/>
      <c r="L339" s="100"/>
      <c r="M339" s="100"/>
      <c r="N339" s="100"/>
    </row>
    <row r="340" spans="1:14" s="2" customFormat="1" ht="26.1" customHeight="1">
      <c r="A340" s="55"/>
      <c r="B340" s="56"/>
      <c r="C340" s="56"/>
      <c r="D340" s="57" t="s">
        <v>913</v>
      </c>
      <c r="E340" s="56"/>
      <c r="F340" s="58"/>
      <c r="G340" s="59"/>
      <c r="H340" s="59"/>
      <c r="I340" s="60">
        <f>I336+I329+I319+I312+I309+I305+I299+I293+I277+I249+I238+I215+I191+I169+I160+I157+I119+I116+I110+I99+I90+I83+I74+I61+I53+I50+I44+I38+I32+I27+I17+I10</f>
        <v>2178455.0900000003</v>
      </c>
      <c r="J340" s="61">
        <f>I340/$I$340</f>
        <v>1</v>
      </c>
      <c r="L340" s="100"/>
      <c r="M340" s="100"/>
      <c r="N340" s="100"/>
    </row>
    <row r="341" spans="1:14" ht="9" customHeight="1">
      <c r="A341" s="129"/>
      <c r="B341" s="129"/>
      <c r="C341" s="129"/>
      <c r="D341" s="11"/>
      <c r="E341" s="10"/>
      <c r="F341" s="130"/>
      <c r="G341" s="129"/>
      <c r="H341" s="131"/>
      <c r="I341" s="129"/>
      <c r="J341" s="129"/>
      <c r="L341" s="98"/>
      <c r="M341" s="98"/>
      <c r="N341" s="98"/>
    </row>
    <row r="342" spans="1:14" ht="10.5" customHeight="1">
      <c r="A342" s="12"/>
      <c r="B342" s="12"/>
      <c r="C342" s="12"/>
      <c r="D342" s="12"/>
      <c r="E342" s="12"/>
      <c r="F342" s="12"/>
      <c r="G342" s="12"/>
      <c r="H342" s="12"/>
      <c r="I342" s="12"/>
      <c r="J342" s="12"/>
      <c r="L342" s="98"/>
      <c r="M342" s="98"/>
      <c r="N342" s="98"/>
    </row>
    <row r="343" spans="1:14" ht="36.75" customHeight="1">
      <c r="A343" s="12"/>
      <c r="B343" s="12"/>
      <c r="C343" s="12"/>
      <c r="D343" s="13"/>
      <c r="E343" s="13"/>
      <c r="F343" s="14"/>
      <c r="G343" s="97"/>
      <c r="H343" s="12"/>
      <c r="I343" s="12"/>
      <c r="J343" s="12"/>
      <c r="L343" s="98"/>
      <c r="M343" s="98"/>
      <c r="N343" s="98"/>
    </row>
    <row r="344" spans="1:14" ht="14.25" customHeight="1">
      <c r="A344" s="96"/>
      <c r="B344" s="64"/>
      <c r="C344" s="64"/>
      <c r="D344" s="114" t="s">
        <v>914</v>
      </c>
      <c r="E344" s="114"/>
      <c r="F344" s="114"/>
      <c r="G344" s="64"/>
      <c r="H344" s="64"/>
      <c r="I344" s="64"/>
      <c r="J344" s="64"/>
      <c r="L344" s="98"/>
      <c r="M344" s="98"/>
      <c r="N344" s="98"/>
    </row>
    <row r="345" spans="1:14">
      <c r="A345" s="65"/>
      <c r="B345" s="64"/>
      <c r="C345" s="64"/>
      <c r="D345" s="64"/>
      <c r="E345" s="64"/>
      <c r="F345" s="64"/>
      <c r="G345" s="64"/>
      <c r="H345" s="64"/>
      <c r="I345" s="94"/>
      <c r="J345" s="64"/>
      <c r="L345" s="98"/>
      <c r="M345" s="98"/>
      <c r="N345" s="98"/>
    </row>
    <row r="346" spans="1:14">
      <c r="A346" s="65"/>
      <c r="B346" s="64"/>
      <c r="C346" s="64"/>
      <c r="D346" s="64"/>
      <c r="E346" s="64"/>
      <c r="F346" s="64"/>
      <c r="G346" s="64"/>
      <c r="H346" s="64"/>
      <c r="I346" s="64"/>
      <c r="J346" s="64"/>
      <c r="L346" s="98"/>
      <c r="M346" s="98"/>
      <c r="N346" s="98"/>
    </row>
    <row r="347" spans="1:14">
      <c r="A347" s="65"/>
      <c r="B347" s="64"/>
      <c r="C347" s="64"/>
      <c r="D347" s="64"/>
      <c r="E347" s="64"/>
      <c r="F347" s="64"/>
      <c r="G347" s="64"/>
      <c r="H347" s="64"/>
      <c r="I347" s="64"/>
      <c r="J347" s="64"/>
      <c r="L347" s="98"/>
      <c r="M347" s="98"/>
      <c r="N347" s="98"/>
    </row>
    <row r="348" spans="1:14">
      <c r="F348" s="15"/>
      <c r="L348" s="98"/>
      <c r="M348" s="98"/>
      <c r="N348" s="98"/>
    </row>
    <row r="349" spans="1:14" ht="15" thickBot="1">
      <c r="L349" s="98"/>
      <c r="M349" s="98"/>
      <c r="N349" s="98"/>
    </row>
    <row r="350" spans="1:14" ht="27.75" customHeight="1" thickBot="1">
      <c r="A350" s="115" t="s">
        <v>981</v>
      </c>
      <c r="B350" s="116"/>
      <c r="C350" s="116"/>
      <c r="D350" s="116"/>
      <c r="E350" s="116"/>
      <c r="F350" s="116"/>
      <c r="G350" s="116"/>
      <c r="H350" s="116"/>
      <c r="I350" s="116"/>
      <c r="J350" s="117"/>
      <c r="L350" s="98"/>
      <c r="M350" s="98"/>
      <c r="N350" s="98"/>
    </row>
    <row r="351" spans="1:14">
      <c r="L351" s="98"/>
      <c r="M351" s="98"/>
      <c r="N351" s="98"/>
    </row>
    <row r="352" spans="1:14" ht="30">
      <c r="A352" s="92" t="s">
        <v>2</v>
      </c>
      <c r="B352" s="92" t="s">
        <v>3</v>
      </c>
      <c r="C352" s="92" t="s">
        <v>4</v>
      </c>
      <c r="D352" s="92" t="s">
        <v>5</v>
      </c>
      <c r="E352" s="92" t="s">
        <v>6</v>
      </c>
      <c r="F352" s="92" t="s">
        <v>7</v>
      </c>
      <c r="G352" s="92" t="s">
        <v>8</v>
      </c>
      <c r="H352" s="92" t="s">
        <v>9</v>
      </c>
      <c r="I352" s="92" t="s">
        <v>10</v>
      </c>
      <c r="J352" s="92" t="s">
        <v>11</v>
      </c>
      <c r="L352" s="98"/>
      <c r="M352" s="98"/>
      <c r="N352" s="98"/>
    </row>
    <row r="353" spans="1:14" ht="15">
      <c r="A353" s="3"/>
      <c r="B353" s="4"/>
      <c r="C353" s="3"/>
      <c r="D353" s="3"/>
      <c r="E353" s="5"/>
      <c r="F353" s="4"/>
      <c r="G353" s="66"/>
      <c r="H353" s="4"/>
      <c r="I353" s="4"/>
      <c r="J353" s="4"/>
      <c r="L353" s="98"/>
      <c r="M353" s="98"/>
      <c r="N353" s="98"/>
    </row>
    <row r="354" spans="1:14" ht="24" customHeight="1">
      <c r="A354" s="83">
        <v>20</v>
      </c>
      <c r="B354" s="84"/>
      <c r="C354" s="85"/>
      <c r="D354" s="85" t="s">
        <v>967</v>
      </c>
      <c r="E354" s="75"/>
      <c r="F354" s="74"/>
      <c r="G354" s="76"/>
      <c r="H354" s="74"/>
      <c r="I354" s="74"/>
      <c r="J354" s="74"/>
    </row>
    <row r="355" spans="1:14" ht="51">
      <c r="A355" s="32" t="s">
        <v>968</v>
      </c>
      <c r="B355" s="32" t="s">
        <v>41</v>
      </c>
      <c r="C355" s="32" t="s">
        <v>16</v>
      </c>
      <c r="D355" s="8" t="s">
        <v>42</v>
      </c>
      <c r="E355" s="32" t="s">
        <v>43</v>
      </c>
      <c r="F355" s="32">
        <v>125</v>
      </c>
      <c r="G355" s="63">
        <v>220.71</v>
      </c>
      <c r="H355" s="17">
        <f t="shared" ref="H355:H366" si="40">ROUND(G355*(1+$H$3),2)</f>
        <v>275.08999999999997</v>
      </c>
      <c r="I355" s="17">
        <f>ROUND(H355*F355,2)</f>
        <v>34386.25</v>
      </c>
      <c r="J355" s="40">
        <f>I355/$I$368</f>
        <v>0.4441367108625936</v>
      </c>
    </row>
    <row r="356" spans="1:14" ht="24" customHeight="1">
      <c r="A356" s="86">
        <v>21</v>
      </c>
      <c r="B356" s="81"/>
      <c r="C356" s="81"/>
      <c r="D356" s="82" t="s">
        <v>969</v>
      </c>
      <c r="E356" s="77"/>
      <c r="F356" s="77"/>
      <c r="G356" s="78"/>
      <c r="H356" s="79"/>
      <c r="I356" s="79"/>
      <c r="J356" s="80"/>
    </row>
    <row r="357" spans="1:14" ht="25.5">
      <c r="A357" s="32" t="s">
        <v>970</v>
      </c>
      <c r="B357" s="32" t="s">
        <v>940</v>
      </c>
      <c r="C357" s="32" t="s">
        <v>941</v>
      </c>
      <c r="D357" s="8" t="s">
        <v>942</v>
      </c>
      <c r="E357" s="32" t="s">
        <v>943</v>
      </c>
      <c r="F357" s="32">
        <v>600</v>
      </c>
      <c r="G357" s="29">
        <v>11.63</v>
      </c>
      <c r="H357" s="17">
        <f t="shared" si="40"/>
        <v>14.5</v>
      </c>
      <c r="I357" s="17">
        <f>ROUND(H357*F357,2)</f>
        <v>8700</v>
      </c>
      <c r="J357" s="40">
        <f t="shared" ref="J357:J366" si="41">I357/$I$368</f>
        <v>0.11237018821489882</v>
      </c>
    </row>
    <row r="358" spans="1:14" ht="25.5">
      <c r="A358" s="32" t="s">
        <v>971</v>
      </c>
      <c r="B358" s="32" t="s">
        <v>944</v>
      </c>
      <c r="C358" s="32" t="s">
        <v>16</v>
      </c>
      <c r="D358" s="8" t="s">
        <v>945</v>
      </c>
      <c r="E358" s="32" t="s">
        <v>946</v>
      </c>
      <c r="F358" s="32">
        <v>360</v>
      </c>
      <c r="G358" s="29">
        <v>4.99</v>
      </c>
      <c r="H358" s="17">
        <f t="shared" si="40"/>
        <v>6.22</v>
      </c>
      <c r="I358" s="17">
        <f>ROUND(H358*F358,2)</f>
        <v>2239.1999999999998</v>
      </c>
      <c r="J358" s="40">
        <f t="shared" si="41"/>
        <v>2.8921761546069128E-2</v>
      </c>
    </row>
    <row r="359" spans="1:14" ht="24" customHeight="1">
      <c r="A359" s="86">
        <v>22</v>
      </c>
      <c r="B359" s="86"/>
      <c r="C359" s="86"/>
      <c r="D359" s="82" t="s">
        <v>947</v>
      </c>
      <c r="E359" s="88"/>
      <c r="F359" s="88"/>
      <c r="G359" s="89"/>
      <c r="H359" s="90"/>
      <c r="I359" s="90"/>
      <c r="J359" s="91"/>
    </row>
    <row r="360" spans="1:14" ht="25.5">
      <c r="A360" s="32" t="s">
        <v>972</v>
      </c>
      <c r="B360" s="32" t="s">
        <v>948</v>
      </c>
      <c r="C360" s="32" t="s">
        <v>16</v>
      </c>
      <c r="D360" s="67" t="s">
        <v>949</v>
      </c>
      <c r="E360" s="32" t="s">
        <v>950</v>
      </c>
      <c r="F360" s="32">
        <v>1</v>
      </c>
      <c r="G360" s="29">
        <v>915.58</v>
      </c>
      <c r="H360" s="17">
        <f t="shared" si="40"/>
        <v>1141.18</v>
      </c>
      <c r="I360" s="17">
        <f>ROUND(H360*F360,2)</f>
        <v>1141.18</v>
      </c>
      <c r="J360" s="40">
        <f t="shared" si="41"/>
        <v>1.4739610504261867E-2</v>
      </c>
      <c r="L360" s="95"/>
    </row>
    <row r="361" spans="1:14" ht="25.5">
      <c r="A361" s="32" t="s">
        <v>973</v>
      </c>
      <c r="B361" s="32" t="s">
        <v>951</v>
      </c>
      <c r="C361" s="32" t="s">
        <v>16</v>
      </c>
      <c r="D361" s="8" t="s">
        <v>952</v>
      </c>
      <c r="E361" s="32" t="s">
        <v>43</v>
      </c>
      <c r="F361" s="32">
        <v>60</v>
      </c>
      <c r="G361" s="29">
        <v>79.09</v>
      </c>
      <c r="H361" s="17">
        <f t="shared" si="40"/>
        <v>98.58</v>
      </c>
      <c r="I361" s="17">
        <f>ROUND(H361*F361,2)</f>
        <v>5914.8</v>
      </c>
      <c r="J361" s="40">
        <f t="shared" si="41"/>
        <v>7.639622864982569E-2</v>
      </c>
      <c r="L361" s="111"/>
    </row>
    <row r="362" spans="1:14" ht="24" customHeight="1">
      <c r="A362" s="86">
        <v>23</v>
      </c>
      <c r="B362" s="86"/>
      <c r="C362" s="86"/>
      <c r="D362" s="82" t="s">
        <v>976</v>
      </c>
      <c r="E362" s="77"/>
      <c r="F362" s="77"/>
      <c r="G362" s="87"/>
      <c r="H362" s="79"/>
      <c r="I362" s="79"/>
      <c r="J362" s="80"/>
      <c r="L362" s="111"/>
    </row>
    <row r="363" spans="1:14" ht="38.25">
      <c r="A363" s="68" t="s">
        <v>961</v>
      </c>
      <c r="B363" s="68" t="s">
        <v>953</v>
      </c>
      <c r="C363" s="68" t="s">
        <v>16</v>
      </c>
      <c r="D363" s="69" t="s">
        <v>954</v>
      </c>
      <c r="E363" s="32" t="s">
        <v>946</v>
      </c>
      <c r="F363" s="32">
        <v>120</v>
      </c>
      <c r="G363" s="29">
        <v>9.35</v>
      </c>
      <c r="H363" s="17">
        <f t="shared" si="40"/>
        <v>11.65</v>
      </c>
      <c r="I363" s="17">
        <f>ROUND(H363*F363,2)</f>
        <v>1398</v>
      </c>
      <c r="J363" s="40">
        <f t="shared" si="41"/>
        <v>1.8056726795911329E-2</v>
      </c>
    </row>
    <row r="364" spans="1:14" ht="38.25">
      <c r="A364" s="68" t="s">
        <v>962</v>
      </c>
      <c r="B364" s="68" t="s">
        <v>955</v>
      </c>
      <c r="C364" s="68" t="s">
        <v>16</v>
      </c>
      <c r="D364" s="69" t="s">
        <v>956</v>
      </c>
      <c r="E364" s="68" t="s">
        <v>43</v>
      </c>
      <c r="F364" s="68">
        <v>100</v>
      </c>
      <c r="G364" s="37">
        <v>64.7</v>
      </c>
      <c r="H364" s="17">
        <f t="shared" si="40"/>
        <v>80.64</v>
      </c>
      <c r="I364" s="17">
        <f>ROUND(H364*F364,2)</f>
        <v>8064</v>
      </c>
      <c r="J364" s="40">
        <f t="shared" si="41"/>
        <v>0.10415553997298208</v>
      </c>
    </row>
    <row r="365" spans="1:14">
      <c r="A365" s="32" t="s">
        <v>974</v>
      </c>
      <c r="B365" s="32" t="s">
        <v>957</v>
      </c>
      <c r="C365" s="32" t="s">
        <v>941</v>
      </c>
      <c r="D365" s="67" t="s">
        <v>958</v>
      </c>
      <c r="E365" s="32" t="s">
        <v>946</v>
      </c>
      <c r="F365" s="32">
        <v>36</v>
      </c>
      <c r="G365" s="29">
        <v>232.43</v>
      </c>
      <c r="H365" s="17">
        <f t="shared" si="40"/>
        <v>289.7</v>
      </c>
      <c r="I365" s="17">
        <f>ROUND(H365*F365,2)</f>
        <v>10429.200000000001</v>
      </c>
      <c r="J365" s="40">
        <f t="shared" si="41"/>
        <v>0.13470473183112905</v>
      </c>
    </row>
    <row r="366" spans="1:14" ht="25.5">
      <c r="A366" s="32" t="s">
        <v>975</v>
      </c>
      <c r="B366" s="32" t="s">
        <v>959</v>
      </c>
      <c r="C366" s="32" t="s">
        <v>16</v>
      </c>
      <c r="D366" s="8" t="s">
        <v>960</v>
      </c>
      <c r="E366" s="32" t="s">
        <v>946</v>
      </c>
      <c r="F366" s="32">
        <v>84</v>
      </c>
      <c r="G366" s="29">
        <v>49.19</v>
      </c>
      <c r="H366" s="17">
        <f t="shared" si="40"/>
        <v>61.31</v>
      </c>
      <c r="I366" s="17">
        <f>ROUND(H366*F366,2)</f>
        <v>5150.04</v>
      </c>
      <c r="J366" s="40">
        <f t="shared" si="41"/>
        <v>6.6518501622328446E-2</v>
      </c>
    </row>
    <row r="367" spans="1:14">
      <c r="A367" s="9"/>
      <c r="B367" s="26"/>
      <c r="C367" s="26"/>
      <c r="D367" s="27"/>
      <c r="E367" s="32"/>
      <c r="F367" s="38"/>
      <c r="G367" s="25"/>
      <c r="H367" s="17"/>
      <c r="I367" s="17"/>
      <c r="J367" s="40"/>
    </row>
    <row r="368" spans="1:14">
      <c r="A368" s="55"/>
      <c r="B368" s="56"/>
      <c r="C368" s="56"/>
      <c r="D368" s="57" t="s">
        <v>913</v>
      </c>
      <c r="E368" s="56"/>
      <c r="F368" s="58"/>
      <c r="G368" s="59"/>
      <c r="H368" s="59"/>
      <c r="I368" s="60">
        <f>SUM(I355:I366)</f>
        <v>77422.67</v>
      </c>
      <c r="J368" s="61">
        <f>I368/$I$368</f>
        <v>1</v>
      </c>
    </row>
    <row r="369" spans="1:10" ht="15" thickBot="1"/>
    <row r="370" spans="1:10" s="53" customFormat="1" ht="20.100000000000001" customHeight="1" thickBot="1">
      <c r="G370" s="118" t="s">
        <v>963</v>
      </c>
      <c r="H370" s="118"/>
      <c r="I370" s="118"/>
    </row>
    <row r="371" spans="1:10" s="53" customFormat="1" ht="20.100000000000001" customHeight="1">
      <c r="D371" s="73"/>
      <c r="G371" s="119" t="s">
        <v>964</v>
      </c>
      <c r="H371" s="119"/>
      <c r="I371" s="72">
        <f>I340</f>
        <v>2178455.0900000003</v>
      </c>
    </row>
    <row r="372" spans="1:10" s="53" customFormat="1" ht="20.100000000000001" customHeight="1">
      <c r="G372" s="120" t="s">
        <v>965</v>
      </c>
      <c r="H372" s="120"/>
      <c r="I372" s="70">
        <f>I368</f>
        <v>77422.67</v>
      </c>
    </row>
    <row r="373" spans="1:10" s="53" customFormat="1" ht="20.100000000000001" customHeight="1" thickBot="1">
      <c r="G373" s="121" t="s">
        <v>966</v>
      </c>
      <c r="H373" s="121"/>
      <c r="I373" s="71">
        <f>I371+I372</f>
        <v>2255877.7600000002</v>
      </c>
    </row>
    <row r="375" spans="1:10" ht="71.25" customHeight="1">
      <c r="D375" s="13"/>
      <c r="E375" s="13"/>
      <c r="F375" s="14"/>
      <c r="G375" s="97"/>
    </row>
    <row r="376" spans="1:10" ht="14.25" customHeight="1">
      <c r="A376" s="96"/>
      <c r="B376" s="64"/>
      <c r="C376" s="64"/>
      <c r="D376" s="114" t="s">
        <v>914</v>
      </c>
      <c r="E376" s="114"/>
      <c r="F376" s="114"/>
      <c r="G376" s="64"/>
      <c r="H376" s="64"/>
      <c r="I376" s="64"/>
      <c r="J376" s="64"/>
    </row>
  </sheetData>
  <autoFilter ref="A9:J340"/>
  <mergeCells count="23">
    <mergeCell ref="L3:L5"/>
    <mergeCell ref="I6:J6"/>
    <mergeCell ref="I3:J5"/>
    <mergeCell ref="A1:C7"/>
    <mergeCell ref="D1:J1"/>
    <mergeCell ref="E2:G2"/>
    <mergeCell ref="I2:J2"/>
    <mergeCell ref="D3:D5"/>
    <mergeCell ref="I7:J7"/>
    <mergeCell ref="E3:G7"/>
    <mergeCell ref="H3:H7"/>
    <mergeCell ref="K3:K5"/>
    <mergeCell ref="A8:J8"/>
    <mergeCell ref="A341:C341"/>
    <mergeCell ref="F341:G341"/>
    <mergeCell ref="H341:J341"/>
    <mergeCell ref="D376:F376"/>
    <mergeCell ref="D344:F344"/>
    <mergeCell ref="A350:J350"/>
    <mergeCell ref="G370:I370"/>
    <mergeCell ref="G371:H371"/>
    <mergeCell ref="G372:H372"/>
    <mergeCell ref="G373:H373"/>
  </mergeCells>
  <pageMargins left="0.51181102362204722" right="0.51181102362204722" top="0.78740157480314965" bottom="0.78740157480314965" header="0.51181102362204722" footer="0.51181102362204722"/>
  <pageSetup paperSize="9" scale="47" fitToHeight="0" orientation="portrait" horizontalDpi="300" verticalDpi="300" r:id="rId1"/>
  <headerFooter>
    <oddFooter>Página &amp;P</oddFooter>
  </headerFooter>
  <rowBreaks count="3" manualBreakCount="3">
    <brk id="88" max="9" man="1"/>
    <brk id="289" max="9" man="1"/>
    <brk id="331"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8ff11e31-fba7-4003-b8be-6996fb696ac9"/>
    <lcf76f155ced4ddcb4097134ff3c332f xmlns="e0b582c4-5fc4-46ef-8630-d70f32e027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8237A43B8CF224BAC09B4D246C9268D" ma:contentTypeVersion="10" ma:contentTypeDescription="Crie um novo documento." ma:contentTypeScope="" ma:versionID="d7f4910f9a08a2436fef3f7cb25a9cfe">
  <xsd:schema xmlns:xsd="http://www.w3.org/2001/XMLSchema" xmlns:xs="http://www.w3.org/2001/XMLSchema" xmlns:p="http://schemas.microsoft.com/office/2006/metadata/properties" xmlns:ns2="e0b582c4-5fc4-46ef-8630-d70f32e02781" xmlns:ns3="8ff11e31-fba7-4003-b8be-6996fb696ac9" targetNamespace="http://schemas.microsoft.com/office/2006/metadata/properties" ma:root="true" ma:fieldsID="3ebd7a127542ced3c5d31b18587965d4" ns2:_="" ns3:_="">
    <xsd:import namespace="e0b582c4-5fc4-46ef-8630-d70f32e02781"/>
    <xsd:import namespace="8ff11e31-fba7-4003-b8be-6996fb696ac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b582c4-5fc4-46ef-8630-d70f32e027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917d32f3-4fa4-4f5b-a8d0-62dbd3d265b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f11e31-fba7-4003-b8be-6996fb696ac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7198a68-7f53-471e-9069-eb26aaf99135}" ma:internalName="TaxCatchAll" ma:showField="CatchAllData" ma:web="8ff11e31-fba7-4003-b8be-6996fb696a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AF1D58-2494-4763-B963-A6A12C659031}">
  <ds:schemaRefs>
    <ds:schemaRef ds:uri="http://schemas.microsoft.com/office/2006/metadata/properties"/>
    <ds:schemaRef ds:uri="8ff11e31-fba7-4003-b8be-6996fb696ac9"/>
    <ds:schemaRef ds:uri="e0b582c4-5fc4-46ef-8630-d70f32e02781"/>
  </ds:schemaRefs>
</ds:datastoreItem>
</file>

<file path=customXml/itemProps2.xml><?xml version="1.0" encoding="utf-8"?>
<ds:datastoreItem xmlns:ds="http://schemas.openxmlformats.org/officeDocument/2006/customXml" ds:itemID="{8AA1A7CB-4AE1-4761-AE42-5FE40D3E288F}">
  <ds:schemaRefs>
    <ds:schemaRef ds:uri="http://schemas.microsoft.com/sharepoint/v3/contenttype/forms"/>
  </ds:schemaRefs>
</ds:datastoreItem>
</file>

<file path=customXml/itemProps3.xml><?xml version="1.0" encoding="utf-8"?>
<ds:datastoreItem xmlns:ds="http://schemas.openxmlformats.org/officeDocument/2006/customXml" ds:itemID="{C829F64B-3A84-4E0F-81D0-3746728E56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b582c4-5fc4-46ef-8630-d70f32e02781"/>
    <ds:schemaRef ds:uri="8ff11e31-fba7-4003-b8be-6996fb696a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Orçamento Sintético</vt:lpstr>
      <vt:lpstr>'Orçamento Sintético'!Area_de_impressao</vt:lpstr>
      <vt:lpstr>'Orçamento Sintético'!Titulos_de_impressao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User</cp:lastModifiedBy>
  <cp:revision>0</cp:revision>
  <cp:lastPrinted>2025-07-08T17:16:29Z</cp:lastPrinted>
  <dcterms:created xsi:type="dcterms:W3CDTF">2023-05-26T01:56:41Z</dcterms:created>
  <dcterms:modified xsi:type="dcterms:W3CDTF">2025-10-14T11:52:35Z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0x01010098237A43B8CF224BAC09B4D246C9268D</vt:lpwstr>
  </property>
  <property fmtid="{D5CDD505-2E9C-101B-9397-08002B2CF9AE}" pid="3" name="MediaServiceImageTags">
    <vt:lpwstr/>
  </property>
</Properties>
</file>