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14415" windowHeight="12795"/>
  </bookViews>
  <sheets>
    <sheet name="CRONOGRAMA FISICO FINANCEIRO" sheetId="1" r:id="rId1"/>
  </sheets>
  <definedNames>
    <definedName name="_xlnm.Print_Area" localSheetId="0">'CRONOGRAMA FISICO FINANCEIRO'!$A$1:$M$89</definedName>
  </definedNames>
  <calcPr calcId="124519"/>
</workbook>
</file>

<file path=xl/calcChain.xml><?xml version="1.0" encoding="utf-8"?>
<calcChain xmlns="http://schemas.openxmlformats.org/spreadsheetml/2006/main">
  <c r="M49" i="1"/>
  <c r="G21"/>
  <c r="M21"/>
  <c r="H23"/>
  <c r="H79"/>
  <c r="G12"/>
  <c r="G13"/>
  <c r="G11"/>
  <c r="A50"/>
  <c r="I50"/>
  <c r="I49"/>
  <c r="J83"/>
  <c r="I83"/>
  <c r="E83"/>
  <c r="E12"/>
  <c r="D12"/>
  <c r="G23"/>
  <c r="K79"/>
  <c r="K78" s="1"/>
  <c r="J79"/>
  <c r="I79"/>
  <c r="F79"/>
  <c r="E79"/>
  <c r="L77"/>
  <c r="K75"/>
  <c r="J75"/>
  <c r="L73"/>
  <c r="L71"/>
  <c r="M71"/>
  <c r="L69"/>
  <c r="K69"/>
  <c r="J67"/>
  <c r="M67"/>
  <c r="L65"/>
  <c r="K65"/>
  <c r="J65"/>
  <c r="L63"/>
  <c r="L79" s="1"/>
  <c r="K63"/>
  <c r="K61"/>
  <c r="M61"/>
  <c r="L59"/>
  <c r="F13"/>
  <c r="F83"/>
  <c r="E13"/>
  <c r="K57"/>
  <c r="J57"/>
  <c r="K55"/>
  <c r="M77"/>
  <c r="M76"/>
  <c r="M74"/>
  <c r="M73"/>
  <c r="M72"/>
  <c r="M70"/>
  <c r="M69"/>
  <c r="M68"/>
  <c r="M66"/>
  <c r="M64"/>
  <c r="M62"/>
  <c r="M60"/>
  <c r="M58"/>
  <c r="M56"/>
  <c r="M55"/>
  <c r="M54"/>
  <c r="M53"/>
  <c r="M52"/>
  <c r="J53"/>
  <c r="H53"/>
  <c r="L37"/>
  <c r="M37"/>
  <c r="L35"/>
  <c r="K35"/>
  <c r="J35"/>
  <c r="M36"/>
  <c r="M34"/>
  <c r="M33"/>
  <c r="M32"/>
  <c r="M31"/>
  <c r="M30"/>
  <c r="M29"/>
  <c r="M28"/>
  <c r="M27"/>
  <c r="M26"/>
  <c r="K33"/>
  <c r="J33"/>
  <c r="I33"/>
  <c r="G31"/>
  <c r="J29"/>
  <c r="K27"/>
  <c r="J27"/>
  <c r="I27"/>
  <c r="G25"/>
  <c r="I25"/>
  <c r="H25"/>
  <c r="I23"/>
  <c r="F21"/>
  <c r="E19"/>
  <c r="F19"/>
  <c r="L16"/>
  <c r="K16"/>
  <c r="J16"/>
  <c r="I16"/>
  <c r="H16"/>
  <c r="G16"/>
  <c r="F16"/>
  <c r="E16"/>
  <c r="D79"/>
  <c r="J78" s="1"/>
  <c r="K81"/>
  <c r="J81"/>
  <c r="I81"/>
  <c r="H81"/>
  <c r="G81"/>
  <c r="F81"/>
  <c r="E81"/>
  <c r="L75"/>
  <c r="I75"/>
  <c r="H75"/>
  <c r="G75"/>
  <c r="F75"/>
  <c r="E75"/>
  <c r="K73"/>
  <c r="J73"/>
  <c r="I73"/>
  <c r="H73"/>
  <c r="G73"/>
  <c r="F73"/>
  <c r="E73"/>
  <c r="K71"/>
  <c r="J71"/>
  <c r="I71"/>
  <c r="H71"/>
  <c r="G71"/>
  <c r="F71"/>
  <c r="E71"/>
  <c r="J69"/>
  <c r="I69"/>
  <c r="H69"/>
  <c r="G69"/>
  <c r="F69"/>
  <c r="E69"/>
  <c r="L67"/>
  <c r="K67"/>
  <c r="I67"/>
  <c r="H67"/>
  <c r="G67"/>
  <c r="F67"/>
  <c r="E67"/>
  <c r="I65"/>
  <c r="H65"/>
  <c r="G65"/>
  <c r="F65"/>
  <c r="E65"/>
  <c r="J63"/>
  <c r="I63"/>
  <c r="H63"/>
  <c r="G63"/>
  <c r="F63"/>
  <c r="E63"/>
  <c r="L61"/>
  <c r="J61"/>
  <c r="I61"/>
  <c r="H61"/>
  <c r="G61"/>
  <c r="F61"/>
  <c r="E61"/>
  <c r="K59"/>
  <c r="J59"/>
  <c r="I59"/>
  <c r="H59"/>
  <c r="G59"/>
  <c r="F59"/>
  <c r="E59"/>
  <c r="L57"/>
  <c r="I57"/>
  <c r="H57"/>
  <c r="G57"/>
  <c r="F57"/>
  <c r="E57"/>
  <c r="L55"/>
  <c r="J55"/>
  <c r="I55"/>
  <c r="H55"/>
  <c r="G55"/>
  <c r="L53"/>
  <c r="K53"/>
  <c r="I53"/>
  <c r="G53"/>
  <c r="K37"/>
  <c r="J37"/>
  <c r="I37"/>
  <c r="H37"/>
  <c r="G37"/>
  <c r="F37"/>
  <c r="E37"/>
  <c r="I35"/>
  <c r="H35"/>
  <c r="G35"/>
  <c r="F35"/>
  <c r="E35"/>
  <c r="L33"/>
  <c r="H33"/>
  <c r="G33"/>
  <c r="F33"/>
  <c r="E33"/>
  <c r="L31"/>
  <c r="K31"/>
  <c r="J31"/>
  <c r="I31"/>
  <c r="H31"/>
  <c r="F31"/>
  <c r="E31"/>
  <c r="L29"/>
  <c r="K29"/>
  <c r="I29"/>
  <c r="H29"/>
  <c r="G29"/>
  <c r="F29"/>
  <c r="E29"/>
  <c r="L27"/>
  <c r="H27"/>
  <c r="G27"/>
  <c r="F27"/>
  <c r="E27"/>
  <c r="L25"/>
  <c r="K25"/>
  <c r="J25"/>
  <c r="F25"/>
  <c r="E25"/>
  <c r="L23"/>
  <c r="K23"/>
  <c r="J23"/>
  <c r="F23"/>
  <c r="E23"/>
  <c r="L21"/>
  <c r="K21"/>
  <c r="J21"/>
  <c r="I21"/>
  <c r="H21"/>
  <c r="E21"/>
  <c r="L19"/>
  <c r="K19"/>
  <c r="J19"/>
  <c r="I19"/>
  <c r="H19"/>
  <c r="G19"/>
  <c r="M17"/>
  <c r="D10"/>
  <c r="D8"/>
  <c r="D13"/>
  <c r="F9"/>
  <c r="M24"/>
  <c r="M19"/>
  <c r="E9"/>
  <c r="M16"/>
  <c r="F11"/>
  <c r="M11"/>
  <c r="M13"/>
  <c r="M22"/>
  <c r="M20"/>
  <c r="E11"/>
  <c r="M18"/>
  <c r="M10"/>
  <c r="M8"/>
  <c r="I9"/>
  <c r="M9"/>
  <c r="M75"/>
  <c r="M65"/>
  <c r="M63"/>
  <c r="M59"/>
  <c r="M57"/>
  <c r="M35"/>
  <c r="M25"/>
  <c r="G79"/>
  <c r="H83"/>
  <c r="F12"/>
  <c r="M12"/>
  <c r="M23"/>
  <c r="M79"/>
  <c r="M83" s="1"/>
  <c r="G83"/>
  <c r="L83" l="1"/>
  <c r="L82" s="1"/>
  <c r="L78"/>
  <c r="D36"/>
  <c r="D74"/>
  <c r="D83"/>
  <c r="D18"/>
  <c r="D26"/>
  <c r="D34"/>
  <c r="D56"/>
  <c r="D64"/>
  <c r="D72"/>
  <c r="F78"/>
  <c r="K83"/>
  <c r="K82" s="1"/>
  <c r="D20"/>
  <c r="D58"/>
  <c r="I78"/>
  <c r="G78"/>
  <c r="H78"/>
  <c r="D16"/>
  <c r="D24"/>
  <c r="D32"/>
  <c r="D54"/>
  <c r="D62"/>
  <c r="D70"/>
  <c r="E78"/>
  <c r="M78" s="1"/>
  <c r="D28"/>
  <c r="D66"/>
  <c r="D22"/>
  <c r="D30"/>
  <c r="D52"/>
  <c r="D60"/>
  <c r="D68"/>
  <c r="D76"/>
  <c r="I82" l="1"/>
  <c r="H82"/>
  <c r="G82"/>
  <c r="J82"/>
  <c r="E82"/>
  <c r="M82" s="1"/>
  <c r="F82"/>
  <c r="D82"/>
  <c r="D78"/>
</calcChain>
</file>

<file path=xl/sharedStrings.xml><?xml version="1.0" encoding="utf-8"?>
<sst xmlns="http://schemas.openxmlformats.org/spreadsheetml/2006/main" count="143" uniqueCount="63">
  <si>
    <t>TOTAL</t>
  </si>
  <si>
    <t xml:space="preserve"> </t>
  </si>
  <si>
    <t>FÍSICO/ FINANCEIRO</t>
  </si>
  <si>
    <t>MÊS 1</t>
  </si>
  <si>
    <t>MÊS 2</t>
  </si>
  <si>
    <t>MÊS 3</t>
  </si>
  <si>
    <t>MÊS 4</t>
  </si>
  <si>
    <t>MÊS 5</t>
  </si>
  <si>
    <t>Físico %</t>
  </si>
  <si>
    <t>Financeiro</t>
  </si>
  <si>
    <t>Observações:</t>
  </si>
  <si>
    <t>ITEM</t>
  </si>
  <si>
    <t>MÊS 6</t>
  </si>
  <si>
    <t>CREA</t>
  </si>
  <si>
    <t>TOTAL  ETAPAS</t>
  </si>
  <si>
    <t>ETAPAS / DESCRIÇÃO</t>
  </si>
  <si>
    <t>ENG. CIVIL DILERMANDO DE ARANDA LIMA</t>
  </si>
  <si>
    <t>49.378/D</t>
  </si>
  <si>
    <t>PREFEITURA: JOÃO MONLEVADE</t>
  </si>
  <si>
    <t>LOCAL: RUA PASTOR JOÃO CRISPIM FERNANDES, S/N - B. PLANALTO</t>
  </si>
  <si>
    <t>TERRAPLENAGEM DA ÁREA DA CRECHE</t>
  </si>
  <si>
    <t>MUROS DE ARRIMO</t>
  </si>
  <si>
    <t xml:space="preserve">OBRA:  CONSTRUÇÃO DE CRECHE PADRÃO FNDE TIPO 2 </t>
  </si>
  <si>
    <t>A</t>
  </si>
  <si>
    <t>SERVIÇOS NÃO FINANCIÁVEIS</t>
  </si>
  <si>
    <t>SUB-TOTAL SERVIÇOS NÃO FINANCIÁVEIS</t>
  </si>
  <si>
    <t>B</t>
  </si>
  <si>
    <t>SERVIÇOS FINANCIÁVEIS</t>
  </si>
  <si>
    <t>SERVIÇOS PRELIMINARES</t>
  </si>
  <si>
    <t>MOVIMENTO DE TERRA P/ FUNDAÇÕES</t>
  </si>
  <si>
    <t>FUNDAÇÕES</t>
  </si>
  <si>
    <t>SUPERESTRUTURA</t>
  </si>
  <si>
    <t>SISTEMA DE VEDAÇÃO VERTICAL</t>
  </si>
  <si>
    <t>MÊS 7</t>
  </si>
  <si>
    <t>MÊS 8</t>
  </si>
  <si>
    <t>ESQUADRIAS</t>
  </si>
  <si>
    <t>SISTEMAS DE COBERTURA</t>
  </si>
  <si>
    <t>IMPERMEABILIZAÇÃO</t>
  </si>
  <si>
    <t>REVESTIMENTOS INTERNO E EXTERNO</t>
  </si>
  <si>
    <t>SISTEMAS DE PISOS</t>
  </si>
  <si>
    <t>PINTURAS E ACABAMENTOS</t>
  </si>
  <si>
    <t>INSTALAÇÃO HIDRÁULICA</t>
  </si>
  <si>
    <t>DRENAGEM DE ÁGUAS PLUVIAIS</t>
  </si>
  <si>
    <t>INSTALAÇÃO SANITÁRIA</t>
  </si>
  <si>
    <t>LOUÇAS, ACESSÓRIOS E METAIS</t>
  </si>
  <si>
    <t>INSTALAÇÃO DE GÁS COMBUSTÍVEL</t>
  </si>
  <si>
    <t>SISTEMA DE PROTEÇÃO CONTRA INCÊNDIO</t>
  </si>
  <si>
    <t>INSTALAÇÃO ELÉTRICA - 110 V</t>
  </si>
  <si>
    <t>INSTALAÇÕES DE CLIMATIZAÇÃO</t>
  </si>
  <si>
    <t>INSTALAÇÕES DE CABEAMENTO ESTRUTURADO</t>
  </si>
  <si>
    <t>SISTEMA DE EXAUSTÃO MECÂNICA</t>
  </si>
  <si>
    <t>SISTEMA DE PROTEÇÃO CONTRA DESCARGAS ATMOSFÉRICAS (SPDA)</t>
  </si>
  <si>
    <t>SERVIÇOS COMPLEMENTARES</t>
  </si>
  <si>
    <t>SERVIÇOS FINAIS</t>
  </si>
  <si>
    <t>SUB-TOTAL SERVIÇOS FINANCIÁVEIS</t>
  </si>
  <si>
    <t>TOTAL INVESTIMENTO</t>
  </si>
  <si>
    <t>PRAZO DA OBRA: 8 MESES</t>
  </si>
  <si>
    <t>VALOR NÃO FINANCIÁVEL: R$ 758.707,34</t>
  </si>
  <si>
    <t>VALOR FINANCIÁVEL: R$ 3.276.317,34</t>
  </si>
  <si>
    <t>DATA: 24/10/25</t>
  </si>
  <si>
    <t>FL.: 01/02 - REV1</t>
  </si>
  <si>
    <t>FL.: 02/02 - REV1</t>
  </si>
  <si>
    <t>CRONOGRAMA FÍSICO-FINANCEIRO - REV 1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</si>
</sst>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&quot;R$ &quot;#,##0.00"/>
  </numFmts>
  <fonts count="16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2"/>
      <color indexed="8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69">
    <xf numFmtId="0" fontId="0" fillId="0" borderId="0" xfId="0"/>
    <xf numFmtId="0" fontId="0" fillId="2" borderId="0" xfId="0" applyFill="1" applyAlignment="1">
      <alignment wrapText="1"/>
    </xf>
    <xf numFmtId="0" fontId="0" fillId="2" borderId="0" xfId="0" applyFill="1"/>
    <xf numFmtId="0" fontId="0" fillId="2" borderId="0" xfId="0" applyFill="1" applyBorder="1" applyAlignment="1">
      <alignment vertical="center"/>
    </xf>
    <xf numFmtId="0" fontId="0" fillId="2" borderId="0" xfId="0" applyFill="1" applyBorder="1" applyAlignment="1">
      <alignment vertical="center" wrapText="1"/>
    </xf>
    <xf numFmtId="0" fontId="7" fillId="2" borderId="0" xfId="0" applyFont="1" applyFill="1"/>
    <xf numFmtId="0" fontId="3" fillId="2" borderId="1" xfId="0" applyFont="1" applyFill="1" applyBorder="1"/>
    <xf numFmtId="0" fontId="0" fillId="2" borderId="0" xfId="0" applyFill="1" applyBorder="1"/>
    <xf numFmtId="0" fontId="0" fillId="2" borderId="0" xfId="0" applyFill="1" applyBorder="1" applyAlignment="1">
      <alignment wrapText="1"/>
    </xf>
    <xf numFmtId="0" fontId="0" fillId="2" borderId="1" xfId="0" applyFill="1" applyBorder="1"/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3" xfId="0" applyFill="1" applyBorder="1" applyAlignment="1">
      <alignment wrapText="1"/>
    </xf>
    <xf numFmtId="0" fontId="0" fillId="2" borderId="4" xfId="0" applyFill="1" applyBorder="1" applyAlignment="1"/>
    <xf numFmtId="0" fontId="3" fillId="2" borderId="0" xfId="0" applyFont="1" applyFill="1" applyBorder="1" applyAlignment="1">
      <alignment wrapText="1"/>
    </xf>
    <xf numFmtId="0" fontId="0" fillId="0" borderId="5" xfId="0" applyBorder="1" applyAlignment="1">
      <alignment vertical="center"/>
    </xf>
    <xf numFmtId="0" fontId="3" fillId="2" borderId="6" xfId="0" applyFont="1" applyFill="1" applyBorder="1" applyAlignment="1">
      <alignment wrapText="1"/>
    </xf>
    <xf numFmtId="0" fontId="3" fillId="2" borderId="7" xfId="0" applyFont="1" applyFill="1" applyBorder="1" applyAlignment="1">
      <alignment wrapText="1"/>
    </xf>
    <xf numFmtId="0" fontId="3" fillId="2" borderId="8" xfId="0" applyFont="1" applyFill="1" applyBorder="1" applyAlignment="1">
      <alignment wrapText="1"/>
    </xf>
    <xf numFmtId="0" fontId="0" fillId="2" borderId="7" xfId="0" applyFill="1" applyBorder="1"/>
    <xf numFmtId="0" fontId="0" fillId="2" borderId="9" xfId="0" applyFill="1" applyBorder="1"/>
    <xf numFmtId="0" fontId="3" fillId="2" borderId="10" xfId="0" applyFont="1" applyFill="1" applyBorder="1" applyAlignment="1">
      <alignment wrapText="1"/>
    </xf>
    <xf numFmtId="0" fontId="6" fillId="2" borderId="11" xfId="0" applyFont="1" applyFill="1" applyBorder="1"/>
    <xf numFmtId="0" fontId="3" fillId="2" borderId="10" xfId="0" applyFont="1" applyFill="1" applyBorder="1"/>
    <xf numFmtId="0" fontId="0" fillId="2" borderId="11" xfId="0" applyFill="1" applyBorder="1"/>
    <xf numFmtId="0" fontId="6" fillId="2" borderId="12" xfId="0" applyFont="1" applyFill="1" applyBorder="1"/>
    <xf numFmtId="0" fontId="6" fillId="2" borderId="13" xfId="0" applyFont="1" applyFill="1" applyBorder="1" applyAlignment="1">
      <alignment wrapText="1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0" fillId="2" borderId="16" xfId="0" applyFill="1" applyBorder="1"/>
    <xf numFmtId="0" fontId="2" fillId="0" borderId="17" xfId="0" applyFont="1" applyBorder="1" applyAlignment="1">
      <alignment vertical="center"/>
    </xf>
    <xf numFmtId="0" fontId="0" fillId="0" borderId="17" xfId="0" applyBorder="1" applyAlignment="1">
      <alignment vertical="center"/>
    </xf>
    <xf numFmtId="165" fontId="0" fillId="2" borderId="0" xfId="0" applyNumberFormat="1" applyFill="1"/>
    <xf numFmtId="10" fontId="8" fillId="2" borderId="18" xfId="0" applyNumberFormat="1" applyFont="1" applyFill="1" applyBorder="1" applyAlignment="1">
      <alignment vertical="top" wrapText="1"/>
    </xf>
    <xf numFmtId="4" fontId="8" fillId="2" borderId="19" xfId="0" applyNumberFormat="1" applyFont="1" applyFill="1" applyBorder="1" applyAlignment="1">
      <alignment vertical="top" wrapText="1"/>
    </xf>
    <xf numFmtId="0" fontId="9" fillId="2" borderId="0" xfId="0" applyFont="1" applyFill="1"/>
    <xf numFmtId="4" fontId="9" fillId="2" borderId="0" xfId="0" applyNumberFormat="1" applyFont="1" applyFill="1"/>
    <xf numFmtId="0" fontId="2" fillId="0" borderId="13" xfId="0" applyFont="1" applyBorder="1" applyAlignment="1">
      <alignment horizontal="center" vertical="center"/>
    </xf>
    <xf numFmtId="0" fontId="3" fillId="2" borderId="17" xfId="0" applyFont="1" applyFill="1" applyBorder="1" applyAlignment="1">
      <alignment wrapText="1"/>
    </xf>
    <xf numFmtId="0" fontId="3" fillId="2" borderId="20" xfId="0" applyFont="1" applyFill="1" applyBorder="1"/>
    <xf numFmtId="0" fontId="7" fillId="0" borderId="21" xfId="0" applyFont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10" fontId="11" fillId="3" borderId="28" xfId="0" applyNumberFormat="1" applyFont="1" applyFill="1" applyBorder="1" applyAlignment="1">
      <alignment vertical="top" wrapText="1"/>
    </xf>
    <xf numFmtId="10" fontId="11" fillId="3" borderId="29" xfId="0" applyNumberFormat="1" applyFont="1" applyFill="1" applyBorder="1" applyAlignment="1">
      <alignment vertical="top" wrapText="1"/>
    </xf>
    <xf numFmtId="10" fontId="11" fillId="3" borderId="30" xfId="0" applyNumberFormat="1" applyFont="1" applyFill="1" applyBorder="1" applyAlignment="1">
      <alignment vertical="top" wrapText="1"/>
    </xf>
    <xf numFmtId="10" fontId="11" fillId="3" borderId="31" xfId="0" applyNumberFormat="1" applyFont="1" applyFill="1" applyBorder="1" applyAlignment="1">
      <alignment vertical="top" wrapText="1"/>
    </xf>
    <xf numFmtId="10" fontId="11" fillId="3" borderId="32" xfId="0" applyNumberFormat="1" applyFont="1" applyFill="1" applyBorder="1" applyAlignment="1">
      <alignment vertical="top" wrapText="1"/>
    </xf>
    <xf numFmtId="0" fontId="10" fillId="4" borderId="24" xfId="0" applyFont="1" applyFill="1" applyBorder="1" applyAlignment="1">
      <alignment vertical="center"/>
    </xf>
    <xf numFmtId="0" fontId="3" fillId="4" borderId="33" xfId="0" applyFont="1" applyFill="1" applyBorder="1" applyAlignment="1">
      <alignment vertical="center"/>
    </xf>
    <xf numFmtId="0" fontId="3" fillId="4" borderId="23" xfId="0" applyFont="1" applyFill="1" applyBorder="1" applyAlignment="1">
      <alignment vertical="center"/>
    </xf>
    <xf numFmtId="0" fontId="3" fillId="4" borderId="24" xfId="0" applyFont="1" applyFill="1" applyBorder="1" applyAlignment="1">
      <alignment vertical="center"/>
    </xf>
    <xf numFmtId="0" fontId="10" fillId="4" borderId="33" xfId="0" applyFont="1" applyFill="1" applyBorder="1" applyAlignment="1">
      <alignment vertical="center"/>
    </xf>
    <xf numFmtId="0" fontId="10" fillId="4" borderId="23" xfId="0" applyFont="1" applyFill="1" applyBorder="1" applyAlignment="1">
      <alignment vertical="center"/>
    </xf>
    <xf numFmtId="0" fontId="10" fillId="4" borderId="34" xfId="0" applyFont="1" applyFill="1" applyBorder="1" applyAlignment="1">
      <alignment vertical="center"/>
    </xf>
    <xf numFmtId="0" fontId="10" fillId="4" borderId="35" xfId="0" applyFont="1" applyFill="1" applyBorder="1" applyAlignment="1">
      <alignment vertical="center"/>
    </xf>
    <xf numFmtId="0" fontId="10" fillId="4" borderId="36" xfId="0" applyFont="1" applyFill="1" applyBorder="1" applyAlignment="1">
      <alignment vertical="center"/>
    </xf>
    <xf numFmtId="0" fontId="10" fillId="4" borderId="37" xfId="0" applyFont="1" applyFill="1" applyBorder="1" applyAlignment="1">
      <alignment vertical="center"/>
    </xf>
    <xf numFmtId="0" fontId="3" fillId="4" borderId="36" xfId="0" applyFont="1" applyFill="1" applyBorder="1" applyAlignment="1">
      <alignment vertical="center"/>
    </xf>
    <xf numFmtId="49" fontId="8" fillId="4" borderId="38" xfId="0" applyNumberFormat="1" applyFont="1" applyFill="1" applyBorder="1" applyAlignment="1">
      <alignment horizontal="center" vertical="top" wrapText="1"/>
    </xf>
    <xf numFmtId="0" fontId="12" fillId="2" borderId="39" xfId="0" applyFont="1" applyFill="1" applyBorder="1" applyAlignment="1">
      <alignment horizontal="center" vertical="center" wrapText="1"/>
    </xf>
    <xf numFmtId="10" fontId="8" fillId="2" borderId="40" xfId="0" applyNumberFormat="1" applyFont="1" applyFill="1" applyBorder="1" applyAlignment="1">
      <alignment vertical="top" wrapText="1"/>
    </xf>
    <xf numFmtId="10" fontId="12" fillId="2" borderId="18" xfId="2" applyNumberFormat="1" applyFont="1" applyFill="1" applyBorder="1" applyAlignment="1">
      <alignment vertical="top" wrapText="1"/>
    </xf>
    <xf numFmtId="0" fontId="3" fillId="4" borderId="29" xfId="0" applyFont="1" applyFill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/>
    </xf>
    <xf numFmtId="0" fontId="3" fillId="4" borderId="41" xfId="0" applyFont="1" applyFill="1" applyBorder="1" applyAlignment="1">
      <alignment horizontal="center" vertical="center"/>
    </xf>
    <xf numFmtId="0" fontId="10" fillId="4" borderId="42" xfId="0" applyFont="1" applyFill="1" applyBorder="1" applyAlignment="1">
      <alignment horizontal="center" vertical="center"/>
    </xf>
    <xf numFmtId="0" fontId="10" fillId="4" borderId="29" xfId="0" applyFont="1" applyFill="1" applyBorder="1" applyAlignment="1">
      <alignment horizontal="center" vertical="center"/>
    </xf>
    <xf numFmtId="4" fontId="13" fillId="4" borderId="43" xfId="0" applyNumberFormat="1" applyFont="1" applyFill="1" applyBorder="1" applyAlignment="1">
      <alignment vertical="top" wrapText="1"/>
    </xf>
    <xf numFmtId="4" fontId="13" fillId="4" borderId="44" xfId="0" applyNumberFormat="1" applyFont="1" applyFill="1" applyBorder="1" applyAlignment="1">
      <alignment vertical="top" wrapText="1"/>
    </xf>
    <xf numFmtId="0" fontId="3" fillId="0" borderId="19" xfId="0" applyFont="1" applyFill="1" applyBorder="1" applyAlignment="1">
      <alignment horizontal="left" vertical="center" wrapText="1"/>
    </xf>
    <xf numFmtId="49" fontId="8" fillId="0" borderId="38" xfId="0" applyNumberFormat="1" applyFont="1" applyFill="1" applyBorder="1" applyAlignment="1">
      <alignment horizontal="center" vertical="top" wrapText="1"/>
    </xf>
    <xf numFmtId="4" fontId="13" fillId="0" borderId="43" xfId="0" applyNumberFormat="1" applyFont="1" applyFill="1" applyBorder="1" applyAlignment="1">
      <alignment vertical="top" wrapText="1"/>
    </xf>
    <xf numFmtId="4" fontId="13" fillId="0" borderId="19" xfId="0" applyNumberFormat="1" applyFont="1" applyFill="1" applyBorder="1" applyAlignment="1">
      <alignment vertical="top" wrapText="1"/>
    </xf>
    <xf numFmtId="4" fontId="13" fillId="0" borderId="44" xfId="0" applyNumberFormat="1" applyFont="1" applyFill="1" applyBorder="1" applyAlignment="1">
      <alignment vertical="top" wrapText="1"/>
    </xf>
    <xf numFmtId="4" fontId="13" fillId="4" borderId="19" xfId="0" applyNumberFormat="1" applyFont="1" applyFill="1" applyBorder="1" applyAlignment="1">
      <alignment vertical="top" wrapText="1"/>
    </xf>
    <xf numFmtId="0" fontId="10" fillId="4" borderId="39" xfId="0" applyFont="1" applyFill="1" applyBorder="1" applyAlignment="1">
      <alignment horizontal="center" vertical="center" wrapText="1"/>
    </xf>
    <xf numFmtId="4" fontId="11" fillId="3" borderId="45" xfId="0" applyNumberFormat="1" applyFont="1" applyFill="1" applyBorder="1" applyAlignment="1">
      <alignment vertical="top" wrapText="1"/>
    </xf>
    <xf numFmtId="4" fontId="11" fillId="3" borderId="46" xfId="0" applyNumberFormat="1" applyFont="1" applyFill="1" applyBorder="1" applyAlignment="1">
      <alignment vertical="top" wrapText="1"/>
    </xf>
    <xf numFmtId="4" fontId="11" fillId="3" borderId="47" xfId="0" applyNumberFormat="1" applyFont="1" applyFill="1" applyBorder="1" applyAlignment="1">
      <alignment vertical="top" wrapText="1"/>
    </xf>
    <xf numFmtId="4" fontId="11" fillId="3" borderId="48" xfId="0" applyNumberFormat="1" applyFont="1" applyFill="1" applyBorder="1" applyAlignment="1">
      <alignment vertical="top" wrapText="1"/>
    </xf>
    <xf numFmtId="4" fontId="11" fillId="3" borderId="49" xfId="0" applyNumberFormat="1" applyFont="1" applyFill="1" applyBorder="1" applyAlignment="1">
      <alignment vertical="top" wrapText="1"/>
    </xf>
    <xf numFmtId="0" fontId="12" fillId="2" borderId="50" xfId="0" applyFont="1" applyFill="1" applyBorder="1" applyAlignment="1">
      <alignment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2" fillId="2" borderId="51" xfId="0" applyFont="1" applyFill="1" applyBorder="1" applyAlignment="1">
      <alignment vertical="center" wrapText="1"/>
    </xf>
    <xf numFmtId="0" fontId="12" fillId="2" borderId="52" xfId="0" applyFont="1" applyFill="1" applyBorder="1" applyAlignment="1">
      <alignment vertical="center" wrapText="1"/>
    </xf>
    <xf numFmtId="0" fontId="12" fillId="2" borderId="53" xfId="0" applyFont="1" applyFill="1" applyBorder="1" applyAlignment="1">
      <alignment vertical="center" wrapText="1"/>
    </xf>
    <xf numFmtId="4" fontId="8" fillId="0" borderId="43" xfId="0" applyNumberFormat="1" applyFont="1" applyFill="1" applyBorder="1" applyAlignment="1">
      <alignment vertical="top" wrapText="1"/>
    </xf>
    <xf numFmtId="10" fontId="12" fillId="0" borderId="54" xfId="0" applyNumberFormat="1" applyFont="1" applyFill="1" applyBorder="1" applyAlignment="1">
      <alignment vertical="top" wrapText="1"/>
    </xf>
    <xf numFmtId="4" fontId="8" fillId="0" borderId="44" xfId="0" applyNumberFormat="1" applyFont="1" applyFill="1" applyBorder="1" applyAlignment="1">
      <alignment vertical="top" wrapText="1"/>
    </xf>
    <xf numFmtId="0" fontId="10" fillId="4" borderId="55" xfId="0" applyFont="1" applyFill="1" applyBorder="1" applyAlignment="1">
      <alignment vertical="center"/>
    </xf>
    <xf numFmtId="0" fontId="10" fillId="4" borderId="56" xfId="0" applyFont="1" applyFill="1" applyBorder="1" applyAlignment="1">
      <alignment vertical="center"/>
    </xf>
    <xf numFmtId="49" fontId="14" fillId="4" borderId="57" xfId="0" applyNumberFormat="1" applyFont="1" applyFill="1" applyBorder="1" applyAlignment="1">
      <alignment horizontal="center" vertical="top" wrapText="1"/>
    </xf>
    <xf numFmtId="10" fontId="14" fillId="4" borderId="58" xfId="0" applyNumberFormat="1" applyFont="1" applyFill="1" applyBorder="1" applyAlignment="1">
      <alignment vertical="top" wrapText="1"/>
    </xf>
    <xf numFmtId="10" fontId="14" fillId="2" borderId="18" xfId="0" applyNumberFormat="1" applyFont="1" applyFill="1" applyBorder="1" applyAlignment="1">
      <alignment vertical="top" wrapText="1"/>
    </xf>
    <xf numFmtId="10" fontId="14" fillId="4" borderId="54" xfId="0" applyNumberFormat="1" applyFont="1" applyFill="1" applyBorder="1" applyAlignment="1">
      <alignment vertical="top" wrapText="1"/>
    </xf>
    <xf numFmtId="49" fontId="14" fillId="4" borderId="38" xfId="0" applyNumberFormat="1" applyFont="1" applyFill="1" applyBorder="1" applyAlignment="1">
      <alignment horizontal="center" vertical="top" wrapText="1"/>
    </xf>
    <xf numFmtId="4" fontId="14" fillId="4" borderId="43" xfId="0" applyNumberFormat="1" applyFont="1" applyFill="1" applyBorder="1" applyAlignment="1">
      <alignment vertical="top" wrapText="1"/>
    </xf>
    <xf numFmtId="4" fontId="14" fillId="2" borderId="19" xfId="0" applyNumberFormat="1" applyFont="1" applyFill="1" applyBorder="1" applyAlignment="1">
      <alignment vertical="top" wrapText="1"/>
    </xf>
    <xf numFmtId="4" fontId="14" fillId="4" borderId="54" xfId="0" applyNumberFormat="1" applyFont="1" applyFill="1" applyBorder="1" applyAlignment="1">
      <alignment vertical="top" wrapText="1"/>
    </xf>
    <xf numFmtId="49" fontId="15" fillId="4" borderId="57" xfId="0" applyNumberFormat="1" applyFont="1" applyFill="1" applyBorder="1" applyAlignment="1">
      <alignment horizontal="center" vertical="top" wrapText="1"/>
    </xf>
    <xf numFmtId="10" fontId="15" fillId="4" borderId="43" xfId="1" applyNumberFormat="1" applyFont="1" applyFill="1" applyBorder="1" applyAlignment="1">
      <alignment vertical="top" wrapText="1"/>
    </xf>
    <xf numFmtId="10" fontId="14" fillId="4" borderId="18" xfId="0" applyNumberFormat="1" applyFont="1" applyFill="1" applyBorder="1" applyAlignment="1">
      <alignment vertical="top" wrapText="1"/>
    </xf>
    <xf numFmtId="4" fontId="14" fillId="4" borderId="19" xfId="0" applyNumberFormat="1" applyFont="1" applyFill="1" applyBorder="1" applyAlignment="1">
      <alignment vertical="top" wrapText="1"/>
    </xf>
    <xf numFmtId="10" fontId="15" fillId="4" borderId="54" xfId="0" applyNumberFormat="1" applyFont="1" applyFill="1" applyBorder="1" applyAlignment="1">
      <alignment vertical="top" wrapText="1"/>
    </xf>
    <xf numFmtId="49" fontId="15" fillId="4" borderId="38" xfId="0" applyNumberFormat="1" applyFont="1" applyFill="1" applyBorder="1" applyAlignment="1">
      <alignment horizontal="center" vertical="top" wrapText="1"/>
    </xf>
    <xf numFmtId="4" fontId="15" fillId="4" borderId="43" xfId="0" applyNumberFormat="1" applyFont="1" applyFill="1" applyBorder="1" applyAlignment="1">
      <alignment vertical="top" wrapText="1"/>
    </xf>
    <xf numFmtId="4" fontId="15" fillId="4" borderId="59" xfId="0" applyNumberFormat="1" applyFont="1" applyFill="1" applyBorder="1" applyAlignment="1">
      <alignment vertical="top" wrapText="1"/>
    </xf>
    <xf numFmtId="4" fontId="15" fillId="4" borderId="19" xfId="0" applyNumberFormat="1" applyFont="1" applyFill="1" applyBorder="1" applyAlignment="1">
      <alignment vertical="top" wrapText="1"/>
    </xf>
    <xf numFmtId="4" fontId="15" fillId="4" borderId="11" xfId="0" applyNumberFormat="1" applyFont="1" applyFill="1" applyBorder="1" applyAlignment="1">
      <alignment vertical="top" wrapText="1"/>
    </xf>
    <xf numFmtId="4" fontId="7" fillId="4" borderId="43" xfId="0" applyNumberFormat="1" applyFont="1" applyFill="1" applyBorder="1" applyAlignment="1">
      <alignment vertical="top" wrapText="1"/>
    </xf>
    <xf numFmtId="10" fontId="14" fillId="2" borderId="40" xfId="0" applyNumberFormat="1" applyFont="1" applyFill="1" applyBorder="1" applyAlignment="1">
      <alignment vertical="top" wrapText="1"/>
    </xf>
    <xf numFmtId="10" fontId="7" fillId="2" borderId="18" xfId="2" applyNumberFormat="1" applyFont="1" applyFill="1" applyBorder="1" applyAlignment="1">
      <alignment vertical="top" wrapText="1"/>
    </xf>
    <xf numFmtId="4" fontId="14" fillId="2" borderId="40" xfId="0" applyNumberFormat="1" applyFont="1" applyFill="1" applyBorder="1" applyAlignment="1">
      <alignment vertical="top" wrapText="1"/>
    </xf>
    <xf numFmtId="4" fontId="14" fillId="2" borderId="18" xfId="0" applyNumberFormat="1" applyFont="1" applyFill="1" applyBorder="1" applyAlignment="1">
      <alignment vertical="top" wrapText="1"/>
    </xf>
    <xf numFmtId="4" fontId="14" fillId="4" borderId="58" xfId="0" applyNumberFormat="1" applyFont="1" applyFill="1" applyBorder="1" applyAlignment="1">
      <alignment vertical="top" wrapText="1"/>
    </xf>
    <xf numFmtId="49" fontId="13" fillId="3" borderId="31" xfId="0" applyNumberFormat="1" applyFont="1" applyFill="1" applyBorder="1" applyAlignment="1">
      <alignment horizontal="center" vertical="top" wrapText="1"/>
    </xf>
    <xf numFmtId="49" fontId="13" fillId="3" borderId="60" xfId="0" applyNumberFormat="1" applyFont="1" applyFill="1" applyBorder="1" applyAlignment="1">
      <alignment horizontal="center" vertical="top" wrapText="1"/>
    </xf>
    <xf numFmtId="10" fontId="15" fillId="4" borderId="61" xfId="1" applyNumberFormat="1" applyFont="1" applyFill="1" applyBorder="1" applyAlignment="1">
      <alignment vertical="top" wrapText="1"/>
    </xf>
    <xf numFmtId="10" fontId="15" fillId="4" borderId="39" xfId="1" applyNumberFormat="1" applyFont="1" applyFill="1" applyBorder="1" applyAlignment="1">
      <alignment vertical="top" wrapText="1"/>
    </xf>
    <xf numFmtId="10" fontId="15" fillId="4" borderId="19" xfId="1" applyNumberFormat="1" applyFont="1" applyFill="1" applyBorder="1" applyAlignment="1">
      <alignment vertical="top" wrapText="1"/>
    </xf>
    <xf numFmtId="4" fontId="15" fillId="4" borderId="62" xfId="0" applyNumberFormat="1" applyFont="1" applyFill="1" applyBorder="1" applyAlignment="1">
      <alignment vertical="top" wrapText="1"/>
    </xf>
    <xf numFmtId="4" fontId="15" fillId="4" borderId="18" xfId="0" applyNumberFormat="1" applyFont="1" applyFill="1" applyBorder="1" applyAlignment="1">
      <alignment vertical="top" wrapText="1"/>
    </xf>
    <xf numFmtId="49" fontId="13" fillId="3" borderId="60" xfId="0" applyNumberFormat="1" applyFont="1" applyFill="1" applyBorder="1" applyAlignment="1">
      <alignment horizontal="center" vertical="center" wrapText="1"/>
    </xf>
    <xf numFmtId="4" fontId="13" fillId="3" borderId="45" xfId="0" applyNumberFormat="1" applyFont="1" applyFill="1" applyBorder="1" applyAlignment="1">
      <alignment vertical="center" wrapText="1"/>
    </xf>
    <xf numFmtId="4" fontId="13" fillId="3" borderId="46" xfId="0" applyNumberFormat="1" applyFont="1" applyFill="1" applyBorder="1" applyAlignment="1">
      <alignment vertical="center" wrapText="1"/>
    </xf>
    <xf numFmtId="4" fontId="13" fillId="3" borderId="48" xfId="0" applyNumberFormat="1" applyFont="1" applyFill="1" applyBorder="1" applyAlignment="1">
      <alignment vertical="center" wrapText="1"/>
    </xf>
    <xf numFmtId="49" fontId="13" fillId="3" borderId="31" xfId="0" applyNumberFormat="1" applyFont="1" applyFill="1" applyBorder="1" applyAlignment="1">
      <alignment horizontal="center" vertical="center" wrapText="1"/>
    </xf>
    <xf numFmtId="10" fontId="13" fillId="3" borderId="28" xfId="0" applyNumberFormat="1" applyFont="1" applyFill="1" applyBorder="1" applyAlignment="1">
      <alignment vertical="center" wrapText="1"/>
    </xf>
    <xf numFmtId="10" fontId="13" fillId="3" borderId="29" xfId="0" applyNumberFormat="1" applyFont="1" applyFill="1" applyBorder="1" applyAlignment="1">
      <alignment vertical="center" wrapText="1"/>
    </xf>
    <xf numFmtId="10" fontId="13" fillId="3" borderId="30" xfId="0" applyNumberFormat="1" applyFont="1" applyFill="1" applyBorder="1" applyAlignment="1">
      <alignment vertical="center" wrapText="1"/>
    </xf>
    <xf numFmtId="10" fontId="13" fillId="3" borderId="32" xfId="0" applyNumberFormat="1" applyFont="1" applyFill="1" applyBorder="1" applyAlignment="1">
      <alignment vertical="center" wrapText="1"/>
    </xf>
    <xf numFmtId="4" fontId="15" fillId="4" borderId="44" xfId="0" applyNumberFormat="1" applyFont="1" applyFill="1" applyBorder="1" applyAlignment="1">
      <alignment vertical="top" wrapText="1"/>
    </xf>
    <xf numFmtId="0" fontId="7" fillId="2" borderId="39" xfId="0" applyFont="1" applyFill="1" applyBorder="1" applyAlignment="1">
      <alignment horizontal="center" vertical="center" wrapText="1"/>
    </xf>
    <xf numFmtId="0" fontId="7" fillId="2" borderId="67" xfId="0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horizontal="left" vertical="center" wrapText="1"/>
    </xf>
    <xf numFmtId="0" fontId="10" fillId="3" borderId="63" xfId="0" applyFont="1" applyFill="1" applyBorder="1" applyAlignment="1">
      <alignment horizontal="center" vertical="center" wrapText="1"/>
    </xf>
    <xf numFmtId="0" fontId="10" fillId="3" borderId="64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 vertical="center"/>
    </xf>
    <xf numFmtId="0" fontId="7" fillId="2" borderId="65" xfId="0" applyFont="1" applyFill="1" applyBorder="1" applyAlignment="1">
      <alignment horizontal="center" vertical="center" wrapText="1"/>
    </xf>
    <xf numFmtId="0" fontId="7" fillId="2" borderId="66" xfId="0" applyFont="1" applyFill="1" applyBorder="1" applyAlignment="1">
      <alignment horizontal="center" vertical="center" wrapText="1"/>
    </xf>
    <xf numFmtId="0" fontId="3" fillId="4" borderId="6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7" fillId="4" borderId="65" xfId="0" applyFont="1" applyFill="1" applyBorder="1" applyAlignment="1">
      <alignment horizontal="center" vertical="center" wrapText="1"/>
    </xf>
    <xf numFmtId="0" fontId="7" fillId="4" borderId="66" xfId="0" applyFont="1" applyFill="1" applyBorder="1" applyAlignment="1">
      <alignment horizontal="center" vertical="center" wrapText="1"/>
    </xf>
    <xf numFmtId="0" fontId="7" fillId="2" borderId="53" xfId="0" applyFont="1" applyFill="1" applyBorder="1" applyAlignment="1">
      <alignment horizontal="left" vertical="center" wrapText="1"/>
    </xf>
    <xf numFmtId="0" fontId="7" fillId="2" borderId="51" xfId="0" applyFont="1" applyFill="1" applyBorder="1" applyAlignment="1">
      <alignment horizontal="center" vertical="center" wrapText="1"/>
    </xf>
    <xf numFmtId="0" fontId="4" fillId="3" borderId="68" xfId="0" applyFont="1" applyFill="1" applyBorder="1" applyAlignment="1">
      <alignment horizontal="center" vertical="center"/>
    </xf>
    <xf numFmtId="0" fontId="4" fillId="3" borderId="69" xfId="0" applyFont="1" applyFill="1" applyBorder="1" applyAlignment="1">
      <alignment horizontal="center" vertical="center"/>
    </xf>
    <xf numFmtId="0" fontId="4" fillId="3" borderId="70" xfId="0" applyFont="1" applyFill="1" applyBorder="1" applyAlignment="1">
      <alignment horizontal="center" vertical="center"/>
    </xf>
    <xf numFmtId="0" fontId="4" fillId="3" borderId="71" xfId="0" applyFont="1" applyFill="1" applyBorder="1" applyAlignment="1">
      <alignment horizontal="center" vertical="center"/>
    </xf>
    <xf numFmtId="0" fontId="10" fillId="4" borderId="72" xfId="0" applyFont="1" applyFill="1" applyBorder="1" applyAlignment="1">
      <alignment horizontal="left" vertical="center"/>
    </xf>
    <xf numFmtId="0" fontId="10" fillId="4" borderId="23" xfId="0" applyFont="1" applyFill="1" applyBorder="1" applyAlignment="1">
      <alignment horizontal="left" vertical="center"/>
    </xf>
    <xf numFmtId="0" fontId="7" fillId="2" borderId="67" xfId="0" applyFont="1" applyFill="1" applyBorder="1" applyAlignment="1">
      <alignment vertical="center" wrapText="1"/>
    </xf>
    <xf numFmtId="0" fontId="7" fillId="2" borderId="50" xfId="0" applyFont="1" applyFill="1" applyBorder="1" applyAlignment="1">
      <alignment vertical="center" wrapText="1"/>
    </xf>
    <xf numFmtId="0" fontId="12" fillId="4" borderId="65" xfId="0" applyFont="1" applyFill="1" applyBorder="1" applyAlignment="1">
      <alignment horizontal="center" vertical="center" wrapText="1"/>
    </xf>
    <xf numFmtId="0" fontId="12" fillId="4" borderId="66" xfId="0" applyFont="1" applyFill="1" applyBorder="1" applyAlignment="1">
      <alignment horizontal="center" vertical="center" wrapText="1"/>
    </xf>
  </cellXfs>
  <cellStyles count="3">
    <cellStyle name="Normal" xfId="0" builtinId="0"/>
    <cellStyle name="Porcentagem" xfId="1" builtinId="5"/>
    <cellStyle name="Separador de milhares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0</xdr:row>
      <xdr:rowOff>114300</xdr:rowOff>
    </xdr:from>
    <xdr:to>
      <xdr:col>3</xdr:col>
      <xdr:colOff>809625</xdr:colOff>
      <xdr:row>0</xdr:row>
      <xdr:rowOff>752475</xdr:rowOff>
    </xdr:to>
    <xdr:pic>
      <xdr:nvPicPr>
        <xdr:cNvPr id="1660" name="Imagem 36" descr="logo-PMJM-2020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114300"/>
          <a:ext cx="16573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165100</xdr:colOff>
      <xdr:row>0</xdr:row>
      <xdr:rowOff>95250</xdr:rowOff>
    </xdr:from>
    <xdr:to>
      <xdr:col>9</xdr:col>
      <xdr:colOff>209550</xdr:colOff>
      <xdr:row>0</xdr:row>
      <xdr:rowOff>733425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5080000" y="95250"/>
          <a:ext cx="4283075" cy="6381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22860" rIns="0" bIns="0" anchor="t"/>
        <a:lstStyle/>
        <a:p>
          <a:pPr algn="l" rtl="1"/>
          <a:r>
            <a:rPr lang="pt-BR" sz="1400" b="0" i="0">
              <a:latin typeface="+mn-lt"/>
              <a:ea typeface="+mn-ea"/>
              <a:cs typeface="+mn-cs"/>
            </a:rPr>
            <a:t>PREFEITURA MUNICIPAL DE JOÃO MONLEVADE</a:t>
          </a:r>
          <a:endParaRPr lang="pt-BR" sz="1400"/>
        </a:p>
        <a:p>
          <a:pPr algn="l" rtl="1"/>
          <a:r>
            <a:rPr lang="pt-BR" sz="1200" b="0" i="0">
              <a:latin typeface="+mn-lt"/>
              <a:ea typeface="+mn-ea"/>
              <a:cs typeface="+mn-cs"/>
            </a:rPr>
            <a:t>SECRETARIA</a:t>
          </a:r>
          <a:r>
            <a:rPr lang="pt-BR" sz="1200" b="0" i="0" baseline="0">
              <a:latin typeface="+mn-lt"/>
              <a:ea typeface="+mn-ea"/>
              <a:cs typeface="+mn-cs"/>
            </a:rPr>
            <a:t> MUNICIPAL DE OBRAS</a:t>
          </a:r>
          <a:endParaRPr lang="pt-BR" sz="1200"/>
        </a:p>
        <a:p>
          <a:pPr algn="l" rtl="1"/>
          <a:r>
            <a:rPr lang="pt-BR" sz="1100" b="0" i="0">
              <a:latin typeface="+mn-lt"/>
              <a:ea typeface="+mn-ea"/>
              <a:cs typeface="+mn-cs"/>
            </a:rPr>
            <a:t>Setor de Engenharia</a:t>
          </a:r>
          <a:endParaRPr lang="pt-BR" sz="900"/>
        </a:p>
        <a:p>
          <a:pPr algn="l" rtl="0">
            <a:defRPr sz="1000"/>
          </a:pPr>
          <a:endParaRPr lang="pt-BR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165100</xdr:colOff>
      <xdr:row>45</xdr:row>
      <xdr:rowOff>57150</xdr:rowOff>
    </xdr:from>
    <xdr:to>
      <xdr:col>9</xdr:col>
      <xdr:colOff>276225</xdr:colOff>
      <xdr:row>45</xdr:row>
      <xdr:rowOff>695325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5080000" y="9886950"/>
          <a:ext cx="4349750" cy="6381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22860" rIns="0" bIns="0" anchor="t"/>
        <a:lstStyle/>
        <a:p>
          <a:pPr algn="l" rtl="1"/>
          <a:r>
            <a:rPr lang="pt-BR" sz="1400" b="0" i="0">
              <a:latin typeface="+mn-lt"/>
              <a:ea typeface="+mn-ea"/>
              <a:cs typeface="+mn-cs"/>
            </a:rPr>
            <a:t>PREFEITURA MUNICIPAL DE JOÃO MONLEVADE</a:t>
          </a:r>
          <a:endParaRPr lang="pt-BR" sz="1400"/>
        </a:p>
        <a:p>
          <a:pPr algn="l" rtl="1"/>
          <a:r>
            <a:rPr lang="pt-BR" sz="1200" b="0" i="0">
              <a:latin typeface="+mn-lt"/>
              <a:ea typeface="+mn-ea"/>
              <a:cs typeface="+mn-cs"/>
            </a:rPr>
            <a:t>SECRETARIA</a:t>
          </a:r>
          <a:r>
            <a:rPr lang="pt-BR" sz="1200" b="0" i="0" baseline="0">
              <a:latin typeface="+mn-lt"/>
              <a:ea typeface="+mn-ea"/>
              <a:cs typeface="+mn-cs"/>
            </a:rPr>
            <a:t> MUNICIPAL DE OBRAS</a:t>
          </a:r>
          <a:endParaRPr lang="pt-BR" sz="1200"/>
        </a:p>
        <a:p>
          <a:pPr algn="l" rtl="1"/>
          <a:r>
            <a:rPr lang="pt-BR" sz="1100" b="0" i="0">
              <a:latin typeface="+mn-lt"/>
              <a:ea typeface="+mn-ea"/>
              <a:cs typeface="+mn-cs"/>
            </a:rPr>
            <a:t>Setor de Engenharia</a:t>
          </a:r>
          <a:endParaRPr lang="pt-BR" sz="900"/>
        </a:p>
        <a:p>
          <a:pPr algn="l" rtl="0">
            <a:defRPr sz="1000"/>
          </a:pPr>
          <a:endParaRPr lang="pt-BR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2</xdr:col>
      <xdr:colOff>19050</xdr:colOff>
      <xdr:row>45</xdr:row>
      <xdr:rowOff>57150</xdr:rowOff>
    </xdr:from>
    <xdr:to>
      <xdr:col>3</xdr:col>
      <xdr:colOff>714375</xdr:colOff>
      <xdr:row>45</xdr:row>
      <xdr:rowOff>695325</xdr:rowOff>
    </xdr:to>
    <xdr:pic>
      <xdr:nvPicPr>
        <xdr:cNvPr id="1663" name="Imagem 36" descr="logo-PMJM-2020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24200" y="9886950"/>
          <a:ext cx="16573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9"/>
  <sheetViews>
    <sheetView showGridLines="0" showZeros="0" tabSelected="1" view="pageBreakPreview" zoomScaleNormal="75" zoomScaleSheetLayoutView="100" workbookViewId="0">
      <selection activeCell="A3" sqref="A3:M3"/>
    </sheetView>
  </sheetViews>
  <sheetFormatPr defaultRowHeight="12.75"/>
  <cols>
    <col min="1" max="1" width="6.28515625" style="2" customWidth="1"/>
    <col min="2" max="2" width="40.28515625" style="2" customWidth="1"/>
    <col min="3" max="3" width="14.42578125" style="1" customWidth="1"/>
    <col min="4" max="4" width="12.7109375" style="1" customWidth="1"/>
    <col min="5" max="12" width="12.7109375" style="2" customWidth="1"/>
    <col min="13" max="13" width="17.42578125" style="2" customWidth="1"/>
    <col min="14" max="14" width="16.28515625" style="2" customWidth="1"/>
    <col min="15" max="16384" width="9.140625" style="2"/>
  </cols>
  <sheetData>
    <row r="1" spans="1:14" ht="64.5" customHeight="1" thickBot="1">
      <c r="A1" s="10"/>
      <c r="B1" s="11"/>
      <c r="C1" s="12"/>
      <c r="D1" s="12"/>
      <c r="E1" s="12"/>
      <c r="F1" s="12"/>
      <c r="G1" s="12"/>
      <c r="H1" s="11"/>
      <c r="I1" s="11"/>
      <c r="J1" s="11"/>
      <c r="K1" s="11"/>
      <c r="L1" s="11"/>
      <c r="M1" s="13"/>
    </row>
    <row r="2" spans="1:14" ht="3.75" customHeight="1" thickBot="1"/>
    <row r="3" spans="1:14" ht="24.95" customHeight="1" thickBot="1">
      <c r="A3" s="159" t="s">
        <v>62</v>
      </c>
      <c r="B3" s="160"/>
      <c r="C3" s="160"/>
      <c r="D3" s="160"/>
      <c r="E3" s="160"/>
      <c r="F3" s="160"/>
      <c r="G3" s="160"/>
      <c r="H3" s="160"/>
      <c r="I3" s="161"/>
      <c r="J3" s="161"/>
      <c r="K3" s="161"/>
      <c r="L3" s="161"/>
      <c r="M3" s="162"/>
    </row>
    <row r="4" spans="1:14" ht="24.95" customHeight="1">
      <c r="A4" s="163" t="s">
        <v>18</v>
      </c>
      <c r="B4" s="164"/>
      <c r="C4" s="54" t="s">
        <v>22</v>
      </c>
      <c r="D4" s="55"/>
      <c r="E4" s="56"/>
      <c r="F4" s="57"/>
      <c r="G4" s="55"/>
      <c r="H4" s="59"/>
      <c r="I4" s="54" t="s">
        <v>57</v>
      </c>
      <c r="J4" s="58"/>
      <c r="K4" s="58"/>
      <c r="L4" s="59"/>
      <c r="M4" s="60" t="s">
        <v>59</v>
      </c>
    </row>
    <row r="5" spans="1:14" ht="24.95" customHeight="1" thickBot="1">
      <c r="A5" s="61" t="s">
        <v>56</v>
      </c>
      <c r="B5" s="62"/>
      <c r="C5" s="63" t="s">
        <v>19</v>
      </c>
      <c r="D5" s="62"/>
      <c r="E5" s="62"/>
      <c r="F5" s="62"/>
      <c r="G5" s="62"/>
      <c r="H5" s="99"/>
      <c r="I5" s="63" t="s">
        <v>58</v>
      </c>
      <c r="J5" s="62"/>
      <c r="K5" s="62"/>
      <c r="L5" s="64"/>
      <c r="M5" s="100" t="s">
        <v>60</v>
      </c>
    </row>
    <row r="6" spans="1:14" ht="30" customHeight="1">
      <c r="A6" s="42" t="s">
        <v>11</v>
      </c>
      <c r="B6" s="43" t="s">
        <v>15</v>
      </c>
      <c r="C6" s="44" t="s">
        <v>2</v>
      </c>
      <c r="D6" s="45" t="s">
        <v>14</v>
      </c>
      <c r="E6" s="43" t="s">
        <v>3</v>
      </c>
      <c r="F6" s="46" t="s">
        <v>4</v>
      </c>
      <c r="G6" s="46" t="s">
        <v>5</v>
      </c>
      <c r="H6" s="46" t="s">
        <v>6</v>
      </c>
      <c r="I6" s="47" t="s">
        <v>7</v>
      </c>
      <c r="J6" s="47" t="s">
        <v>12</v>
      </c>
      <c r="K6" s="47" t="s">
        <v>33</v>
      </c>
      <c r="L6" s="46" t="s">
        <v>34</v>
      </c>
      <c r="M6" s="48" t="s">
        <v>0</v>
      </c>
    </row>
    <row r="7" spans="1:14" ht="18" customHeight="1">
      <c r="A7" s="75" t="s">
        <v>23</v>
      </c>
      <c r="B7" s="76" t="s">
        <v>24</v>
      </c>
      <c r="C7" s="70"/>
      <c r="D7" s="71"/>
      <c r="E7" s="69"/>
      <c r="F7" s="72"/>
      <c r="G7" s="72"/>
      <c r="H7" s="72"/>
      <c r="I7" s="73"/>
      <c r="J7" s="73"/>
      <c r="K7" s="73"/>
      <c r="L7" s="72"/>
      <c r="M7" s="74"/>
    </row>
    <row r="8" spans="1:14" ht="15" customHeight="1">
      <c r="A8" s="158">
        <v>1</v>
      </c>
      <c r="B8" s="157" t="s">
        <v>20</v>
      </c>
      <c r="C8" s="101" t="s">
        <v>8</v>
      </c>
      <c r="D8" s="102">
        <f>D9/D$13</f>
        <v>0.17260897989994403</v>
      </c>
      <c r="E8" s="103">
        <v>0.7</v>
      </c>
      <c r="F8" s="103">
        <v>0.3</v>
      </c>
      <c r="G8" s="103"/>
      <c r="H8" s="103"/>
      <c r="I8" s="103"/>
      <c r="J8" s="103"/>
      <c r="K8" s="103"/>
      <c r="L8" s="103"/>
      <c r="M8" s="104">
        <f>SUM(E8:I8)</f>
        <v>1</v>
      </c>
      <c r="N8" s="36"/>
    </row>
    <row r="9" spans="1:14" ht="15" customHeight="1">
      <c r="A9" s="152"/>
      <c r="B9" s="144"/>
      <c r="C9" s="105" t="s">
        <v>9</v>
      </c>
      <c r="D9" s="106">
        <v>130959.7</v>
      </c>
      <c r="E9" s="107">
        <f>E8*$D$9</f>
        <v>91671.79</v>
      </c>
      <c r="F9" s="107">
        <f>F8*$D$9</f>
        <v>39287.909999999996</v>
      </c>
      <c r="G9" s="107"/>
      <c r="H9" s="107"/>
      <c r="I9" s="107">
        <f>I8*$D$9</f>
        <v>0</v>
      </c>
      <c r="J9" s="107"/>
      <c r="K9" s="107"/>
      <c r="L9" s="107"/>
      <c r="M9" s="108">
        <f>SUM(E9:I9)</f>
        <v>130959.69999999998</v>
      </c>
      <c r="N9" s="37"/>
    </row>
    <row r="10" spans="1:14" ht="15" customHeight="1">
      <c r="A10" s="142">
        <v>2</v>
      </c>
      <c r="B10" s="143" t="s">
        <v>21</v>
      </c>
      <c r="C10" s="101" t="s">
        <v>8</v>
      </c>
      <c r="D10" s="102">
        <f>D11/D$13</f>
        <v>0.82739102010005605</v>
      </c>
      <c r="E10" s="103">
        <v>0.4</v>
      </c>
      <c r="F10" s="103">
        <v>0.4</v>
      </c>
      <c r="G10" s="103">
        <v>0.2</v>
      </c>
      <c r="H10" s="103"/>
      <c r="I10" s="103"/>
      <c r="J10" s="103"/>
      <c r="K10" s="103"/>
      <c r="L10" s="103"/>
      <c r="M10" s="104">
        <f>SUM(E10:I10)</f>
        <v>1</v>
      </c>
      <c r="N10" s="36"/>
    </row>
    <row r="11" spans="1:14" ht="15" customHeight="1">
      <c r="A11" s="142"/>
      <c r="B11" s="144"/>
      <c r="C11" s="105" t="s">
        <v>9</v>
      </c>
      <c r="D11" s="106">
        <v>627747.64</v>
      </c>
      <c r="E11" s="107">
        <f>E10*$D$11</f>
        <v>251099.05600000001</v>
      </c>
      <c r="F11" s="107">
        <f>F10*$D$11</f>
        <v>251099.05600000001</v>
      </c>
      <c r="G11" s="107">
        <f>G10*$D$11</f>
        <v>125549.52800000001</v>
      </c>
      <c r="H11" s="107"/>
      <c r="I11" s="107"/>
      <c r="J11" s="107"/>
      <c r="K11" s="107"/>
      <c r="L11" s="107"/>
      <c r="M11" s="108">
        <f>SUM(E11:I11)</f>
        <v>627747.64</v>
      </c>
      <c r="N11" s="37"/>
    </row>
    <row r="12" spans="1:14" ht="15" customHeight="1">
      <c r="A12" s="167"/>
      <c r="B12" s="153" t="s">
        <v>25</v>
      </c>
      <c r="C12" s="109" t="s">
        <v>8</v>
      </c>
      <c r="D12" s="110">
        <f>D8+D10</f>
        <v>1</v>
      </c>
      <c r="E12" s="111">
        <f>E13/D13</f>
        <v>0.45178269396998327</v>
      </c>
      <c r="F12" s="111">
        <f>F13/D13</f>
        <v>0.38273910201000566</v>
      </c>
      <c r="G12" s="111">
        <f>G13/D13</f>
        <v>0.1654782040200112</v>
      </c>
      <c r="H12" s="112"/>
      <c r="I12" s="112"/>
      <c r="J12" s="112"/>
      <c r="K12" s="112"/>
      <c r="L12" s="112"/>
      <c r="M12" s="113">
        <f>SUM(E12:I12)</f>
        <v>1</v>
      </c>
      <c r="N12" s="37"/>
    </row>
    <row r="13" spans="1:14" ht="15" customHeight="1">
      <c r="A13" s="168"/>
      <c r="B13" s="154"/>
      <c r="C13" s="114" t="s">
        <v>9</v>
      </c>
      <c r="D13" s="115">
        <f>D9+D11</f>
        <v>758707.34</v>
      </c>
      <c r="E13" s="116">
        <f>E9+E11</f>
        <v>342770.84600000002</v>
      </c>
      <c r="F13" s="117">
        <f>F9+F11</f>
        <v>290386.96600000001</v>
      </c>
      <c r="G13" s="117">
        <f>G9+G11</f>
        <v>125549.52800000001</v>
      </c>
      <c r="H13" s="117"/>
      <c r="I13" s="117"/>
      <c r="J13" s="117"/>
      <c r="K13" s="117"/>
      <c r="L13" s="117"/>
      <c r="M13" s="118">
        <f>M9+M11</f>
        <v>758707.34</v>
      </c>
      <c r="N13" s="37"/>
    </row>
    <row r="14" spans="1:14" ht="6" customHeight="1">
      <c r="A14" s="66"/>
      <c r="B14" s="79"/>
      <c r="C14" s="80"/>
      <c r="D14" s="81"/>
      <c r="E14" s="82"/>
      <c r="F14" s="82"/>
      <c r="G14" s="82"/>
      <c r="H14" s="82"/>
      <c r="I14" s="82"/>
      <c r="J14" s="82"/>
      <c r="K14" s="82"/>
      <c r="L14" s="82"/>
      <c r="M14" s="83"/>
      <c r="N14" s="37"/>
    </row>
    <row r="15" spans="1:14" ht="18" customHeight="1">
      <c r="A15" s="85" t="s">
        <v>26</v>
      </c>
      <c r="B15" s="92" t="s">
        <v>27</v>
      </c>
      <c r="C15" s="65"/>
      <c r="D15" s="77"/>
      <c r="E15" s="84"/>
      <c r="F15" s="84"/>
      <c r="G15" s="84"/>
      <c r="H15" s="84"/>
      <c r="I15" s="84"/>
      <c r="J15" s="84"/>
      <c r="K15" s="84"/>
      <c r="L15" s="84"/>
      <c r="M15" s="78"/>
      <c r="N15" s="37"/>
    </row>
    <row r="16" spans="1:14" ht="15" customHeight="1">
      <c r="A16" s="152">
        <v>1</v>
      </c>
      <c r="B16" s="157" t="s">
        <v>28</v>
      </c>
      <c r="C16" s="101" t="s">
        <v>8</v>
      </c>
      <c r="D16" s="102">
        <f>D17/D$79</f>
        <v>0.14287224387122402</v>
      </c>
      <c r="E16" s="103">
        <f>E17/$D17</f>
        <v>0.18099999869684522</v>
      </c>
      <c r="F16" s="103">
        <f t="shared" ref="F16:L16" si="0">F17/$D17</f>
        <v>0.11699999408239539</v>
      </c>
      <c r="G16" s="103">
        <f t="shared" si="0"/>
        <v>0.1170000154455889</v>
      </c>
      <c r="H16" s="103">
        <f t="shared" si="0"/>
        <v>0.11699999408239539</v>
      </c>
      <c r="I16" s="103">
        <f t="shared" si="0"/>
        <v>0.11699999408239539</v>
      </c>
      <c r="J16" s="103">
        <f t="shared" si="0"/>
        <v>0.11699999408239539</v>
      </c>
      <c r="K16" s="103">
        <f t="shared" si="0"/>
        <v>0.1170000154455889</v>
      </c>
      <c r="L16" s="103">
        <f t="shared" si="0"/>
        <v>0.11699999408239539</v>
      </c>
      <c r="M16" s="104">
        <f>SUM(E16:L16)</f>
        <v>0.99999999999999989</v>
      </c>
      <c r="N16" s="36"/>
    </row>
    <row r="17" spans="1:14" ht="15" customHeight="1">
      <c r="A17" s="142"/>
      <c r="B17" s="144"/>
      <c r="C17" s="105" t="s">
        <v>9</v>
      </c>
      <c r="D17" s="119">
        <v>468094.81</v>
      </c>
      <c r="E17" s="107">
        <v>84725.16</v>
      </c>
      <c r="F17" s="107">
        <v>54767.09</v>
      </c>
      <c r="G17" s="107">
        <v>54767.1</v>
      </c>
      <c r="H17" s="107">
        <v>54767.09</v>
      </c>
      <c r="I17" s="107">
        <v>54767.09</v>
      </c>
      <c r="J17" s="107">
        <v>54767.09</v>
      </c>
      <c r="K17" s="107">
        <v>54767.1</v>
      </c>
      <c r="L17" s="107">
        <v>54767.09</v>
      </c>
      <c r="M17" s="108">
        <f>SUM(E17:L17)</f>
        <v>468094.80999999994</v>
      </c>
      <c r="N17" s="36"/>
    </row>
    <row r="18" spans="1:14" ht="15" customHeight="1">
      <c r="A18" s="142">
        <v>2</v>
      </c>
      <c r="B18" s="143" t="s">
        <v>29</v>
      </c>
      <c r="C18" s="101" t="s">
        <v>8</v>
      </c>
      <c r="D18" s="102">
        <f>D19/D$79</f>
        <v>1.4863242765122379E-2</v>
      </c>
      <c r="E18" s="103">
        <v>0.5</v>
      </c>
      <c r="F18" s="103">
        <v>0.5</v>
      </c>
      <c r="G18" s="103"/>
      <c r="H18" s="103"/>
      <c r="I18" s="103"/>
      <c r="J18" s="103"/>
      <c r="K18" s="103"/>
      <c r="L18" s="103"/>
      <c r="M18" s="104">
        <f t="shared" ref="M18:M25" si="1">SUM(E18:I18)</f>
        <v>1</v>
      </c>
    </row>
    <row r="19" spans="1:14" ht="15" customHeight="1">
      <c r="A19" s="142"/>
      <c r="B19" s="144"/>
      <c r="C19" s="105" t="s">
        <v>9</v>
      </c>
      <c r="D19" s="106">
        <v>48696.7</v>
      </c>
      <c r="E19" s="107">
        <f>E18*$D19</f>
        <v>24348.35</v>
      </c>
      <c r="F19" s="107">
        <f>F18*$D19</f>
        <v>24348.35</v>
      </c>
      <c r="G19" s="107">
        <f t="shared" ref="G19:L19" si="2">G18*$D$11</f>
        <v>0</v>
      </c>
      <c r="H19" s="107">
        <f t="shared" si="2"/>
        <v>0</v>
      </c>
      <c r="I19" s="107">
        <f t="shared" si="2"/>
        <v>0</v>
      </c>
      <c r="J19" s="107">
        <f t="shared" si="2"/>
        <v>0</v>
      </c>
      <c r="K19" s="107">
        <f t="shared" si="2"/>
        <v>0</v>
      </c>
      <c r="L19" s="107">
        <f t="shared" si="2"/>
        <v>0</v>
      </c>
      <c r="M19" s="108">
        <f t="shared" si="1"/>
        <v>48696.7</v>
      </c>
    </row>
    <row r="20" spans="1:14" ht="15" customHeight="1">
      <c r="A20" s="142">
        <v>3</v>
      </c>
      <c r="B20" s="143" t="s">
        <v>30</v>
      </c>
      <c r="C20" s="101" t="s">
        <v>8</v>
      </c>
      <c r="D20" s="102">
        <f>D21/D$79</f>
        <v>4.7959215696731013E-2</v>
      </c>
      <c r="E20" s="120"/>
      <c r="F20" s="103">
        <v>0.5</v>
      </c>
      <c r="G20" s="103">
        <v>0.5</v>
      </c>
      <c r="H20" s="103"/>
      <c r="I20" s="103"/>
      <c r="J20" s="103"/>
      <c r="K20" s="103"/>
      <c r="L20" s="103"/>
      <c r="M20" s="104">
        <f t="shared" si="1"/>
        <v>1</v>
      </c>
    </row>
    <row r="21" spans="1:14" ht="15" customHeight="1">
      <c r="A21" s="142"/>
      <c r="B21" s="144"/>
      <c r="C21" s="105" t="s">
        <v>9</v>
      </c>
      <c r="D21" s="106">
        <v>157129.60999999999</v>
      </c>
      <c r="E21" s="107">
        <f>E20*$D$11</f>
        <v>0</v>
      </c>
      <c r="F21" s="107">
        <f>F20*$D21</f>
        <v>78564.804999999993</v>
      </c>
      <c r="G21" s="107">
        <f>G20*$D21</f>
        <v>78564.804999999993</v>
      </c>
      <c r="H21" s="107">
        <f>H20*$D$11</f>
        <v>0</v>
      </c>
      <c r="I21" s="107">
        <f>I20*$D$11</f>
        <v>0</v>
      </c>
      <c r="J21" s="107">
        <f>J20*$D$11</f>
        <v>0</v>
      </c>
      <c r="K21" s="107">
        <f>K20*$D$11</f>
        <v>0</v>
      </c>
      <c r="L21" s="107">
        <f>L20*$D$11</f>
        <v>0</v>
      </c>
      <c r="M21" s="108">
        <f t="shared" si="1"/>
        <v>157129.60999999999</v>
      </c>
    </row>
    <row r="22" spans="1:14" ht="15" customHeight="1">
      <c r="A22" s="142">
        <v>4</v>
      </c>
      <c r="B22" s="143" t="s">
        <v>31</v>
      </c>
      <c r="C22" s="101" t="s">
        <v>8</v>
      </c>
      <c r="D22" s="102">
        <f>D23/D$79</f>
        <v>0.12314028469537693</v>
      </c>
      <c r="E22" s="103"/>
      <c r="F22" s="103"/>
      <c r="G22" s="121">
        <v>0.17810000000000001</v>
      </c>
      <c r="H22" s="121">
        <v>0.5</v>
      </c>
      <c r="I22" s="121">
        <v>0.32190000000000002</v>
      </c>
      <c r="J22" s="121"/>
      <c r="K22" s="121"/>
      <c r="L22" s="121"/>
      <c r="M22" s="104">
        <f t="shared" si="1"/>
        <v>1</v>
      </c>
    </row>
    <row r="23" spans="1:14" ht="15" customHeight="1">
      <c r="A23" s="142"/>
      <c r="B23" s="144"/>
      <c r="C23" s="105" t="s">
        <v>9</v>
      </c>
      <c r="D23" s="106">
        <v>403446.65</v>
      </c>
      <c r="E23" s="107">
        <f>E22*$D$11</f>
        <v>0</v>
      </c>
      <c r="F23" s="107">
        <f>F22*$D$11</f>
        <v>0</v>
      </c>
      <c r="G23" s="107">
        <f>G22*$D23</f>
        <v>71853.848365000013</v>
      </c>
      <c r="H23" s="107">
        <f>H22*$D23-0.005</f>
        <v>201723.32</v>
      </c>
      <c r="I23" s="107">
        <f>I22*$D23</f>
        <v>129869.47663500001</v>
      </c>
      <c r="J23" s="107">
        <f>J22*$D$11</f>
        <v>0</v>
      </c>
      <c r="K23" s="107">
        <f>K22*$D$11</f>
        <v>0</v>
      </c>
      <c r="L23" s="107">
        <f>L22*$D$11</f>
        <v>0</v>
      </c>
      <c r="M23" s="108">
        <f t="shared" si="1"/>
        <v>403446.64500000008</v>
      </c>
    </row>
    <row r="24" spans="1:14" ht="15" customHeight="1">
      <c r="A24" s="142">
        <v>5</v>
      </c>
      <c r="B24" s="143" t="s">
        <v>32</v>
      </c>
      <c r="C24" s="101" t="s">
        <v>8</v>
      </c>
      <c r="D24" s="102">
        <f>D25/D$79</f>
        <v>6.9785849865202615E-2</v>
      </c>
      <c r="E24" s="120"/>
      <c r="F24" s="103"/>
      <c r="G24" s="121">
        <v>0.2</v>
      </c>
      <c r="H24" s="121">
        <v>0.4</v>
      </c>
      <c r="I24" s="121">
        <v>0.4</v>
      </c>
      <c r="J24" s="121"/>
      <c r="K24" s="121"/>
      <c r="L24" s="121"/>
      <c r="M24" s="104">
        <f t="shared" si="1"/>
        <v>1</v>
      </c>
    </row>
    <row r="25" spans="1:14" ht="15" customHeight="1">
      <c r="A25" s="142"/>
      <c r="B25" s="144"/>
      <c r="C25" s="105" t="s">
        <v>9</v>
      </c>
      <c r="D25" s="106">
        <v>228640.59</v>
      </c>
      <c r="E25" s="107">
        <f>E24*$D$11</f>
        <v>0</v>
      </c>
      <c r="F25" s="107">
        <f>F24*$D$11</f>
        <v>0</v>
      </c>
      <c r="G25" s="107">
        <f>G24*$D25</f>
        <v>45728.118000000002</v>
      </c>
      <c r="H25" s="107">
        <f>H24*$D25</f>
        <v>91456.236000000004</v>
      </c>
      <c r="I25" s="107">
        <f>I24*$D25</f>
        <v>91456.236000000004</v>
      </c>
      <c r="J25" s="107">
        <f>J24*$D$11</f>
        <v>0</v>
      </c>
      <c r="K25" s="107">
        <f>K24*$D$11</f>
        <v>0</v>
      </c>
      <c r="L25" s="107">
        <f>L24*$D$11</f>
        <v>0</v>
      </c>
      <c r="M25" s="108">
        <f t="shared" si="1"/>
        <v>228640.59</v>
      </c>
    </row>
    <row r="26" spans="1:14" ht="15" customHeight="1">
      <c r="A26" s="151">
        <v>6</v>
      </c>
      <c r="B26" s="143" t="s">
        <v>35</v>
      </c>
      <c r="C26" s="101" t="s">
        <v>8</v>
      </c>
      <c r="D26" s="102">
        <f>D27/D$79</f>
        <v>9.6114203027720141E-2</v>
      </c>
      <c r="E26" s="122"/>
      <c r="F26" s="123"/>
      <c r="G26" s="123"/>
      <c r="H26" s="123"/>
      <c r="I26" s="121">
        <v>0.2</v>
      </c>
      <c r="J26" s="121">
        <v>0.4</v>
      </c>
      <c r="K26" s="121">
        <v>0.4</v>
      </c>
      <c r="L26" s="123"/>
      <c r="M26" s="104">
        <f t="shared" ref="M26:M37" si="3">SUM(E26:L26)</f>
        <v>1</v>
      </c>
    </row>
    <row r="27" spans="1:14" ht="15" customHeight="1">
      <c r="A27" s="152"/>
      <c r="B27" s="157"/>
      <c r="C27" s="105" t="s">
        <v>9</v>
      </c>
      <c r="D27" s="124">
        <v>314900.63</v>
      </c>
      <c r="E27" s="107">
        <f>E26*$D$11</f>
        <v>0</v>
      </c>
      <c r="F27" s="107">
        <f>F26*$D$11</f>
        <v>0</v>
      </c>
      <c r="G27" s="107">
        <f>G26*$D$11</f>
        <v>0</v>
      </c>
      <c r="H27" s="107">
        <f>H26*$D$11</f>
        <v>0</v>
      </c>
      <c r="I27" s="107">
        <f t="shared" ref="I27:K29" si="4">I26*$D27</f>
        <v>62980.126000000004</v>
      </c>
      <c r="J27" s="107">
        <f t="shared" si="4"/>
        <v>125960.25200000001</v>
      </c>
      <c r="K27" s="107">
        <f t="shared" si="4"/>
        <v>125960.25200000001</v>
      </c>
      <c r="L27" s="107">
        <f>L26*$D$11</f>
        <v>0</v>
      </c>
      <c r="M27" s="108">
        <f t="shared" si="3"/>
        <v>314900.63</v>
      </c>
    </row>
    <row r="28" spans="1:14" ht="15" customHeight="1">
      <c r="A28" s="151">
        <v>7</v>
      </c>
      <c r="B28" s="143" t="s">
        <v>36</v>
      </c>
      <c r="C28" s="101" t="s">
        <v>8</v>
      </c>
      <c r="D28" s="102">
        <f>D29/D$79</f>
        <v>6.3900467590236543E-2</v>
      </c>
      <c r="E28" s="122"/>
      <c r="F28" s="123"/>
      <c r="G28" s="123"/>
      <c r="H28" s="123"/>
      <c r="I28" s="123"/>
      <c r="J28" s="121">
        <v>1</v>
      </c>
      <c r="K28" s="123"/>
      <c r="L28" s="123"/>
      <c r="M28" s="104">
        <f t="shared" si="3"/>
        <v>1</v>
      </c>
    </row>
    <row r="29" spans="1:14" ht="15" customHeight="1">
      <c r="A29" s="152"/>
      <c r="B29" s="144"/>
      <c r="C29" s="105" t="s">
        <v>9</v>
      </c>
      <c r="D29" s="124">
        <v>209358.21</v>
      </c>
      <c r="E29" s="107">
        <f>E28*$D$11</f>
        <v>0</v>
      </c>
      <c r="F29" s="107">
        <f>F28*$D$11</f>
        <v>0</v>
      </c>
      <c r="G29" s="107">
        <f>G28*$D$11</f>
        <v>0</v>
      </c>
      <c r="H29" s="107">
        <f>H28*$D$11</f>
        <v>0</v>
      </c>
      <c r="I29" s="107">
        <f>I28*$D$11</f>
        <v>0</v>
      </c>
      <c r="J29" s="107">
        <f t="shared" si="4"/>
        <v>209358.21</v>
      </c>
      <c r="K29" s="107">
        <f>K28*$D$11</f>
        <v>0</v>
      </c>
      <c r="L29" s="107">
        <f>L28*$D$11</f>
        <v>0</v>
      </c>
      <c r="M29" s="108">
        <f t="shared" si="3"/>
        <v>209358.21</v>
      </c>
    </row>
    <row r="30" spans="1:14" ht="15" customHeight="1">
      <c r="A30" s="151">
        <v>8</v>
      </c>
      <c r="B30" s="143" t="s">
        <v>37</v>
      </c>
      <c r="C30" s="101" t="s">
        <v>8</v>
      </c>
      <c r="D30" s="102">
        <f>D31/D$79</f>
        <v>8.1624663378914337E-3</v>
      </c>
      <c r="E30" s="122"/>
      <c r="F30" s="123"/>
      <c r="G30" s="121">
        <v>1</v>
      </c>
      <c r="H30" s="123"/>
      <c r="I30" s="123"/>
      <c r="J30" s="123"/>
      <c r="K30" s="123"/>
      <c r="L30" s="123"/>
      <c r="M30" s="104">
        <f t="shared" si="3"/>
        <v>1</v>
      </c>
    </row>
    <row r="31" spans="1:14" ht="15" customHeight="1">
      <c r="A31" s="152"/>
      <c r="B31" s="144"/>
      <c r="C31" s="105" t="s">
        <v>9</v>
      </c>
      <c r="D31" s="124">
        <v>26742.83</v>
      </c>
      <c r="E31" s="107">
        <f>E30*$D$11</f>
        <v>0</v>
      </c>
      <c r="F31" s="107">
        <f>F30*$D$11</f>
        <v>0</v>
      </c>
      <c r="G31" s="107">
        <f>G30*$D31</f>
        <v>26742.83</v>
      </c>
      <c r="H31" s="107">
        <f>H30*$D$11</f>
        <v>0</v>
      </c>
      <c r="I31" s="107">
        <f>I30*$D$11</f>
        <v>0</v>
      </c>
      <c r="J31" s="107">
        <f>J30*$D$11</f>
        <v>0</v>
      </c>
      <c r="K31" s="107">
        <f>K30*$D$11</f>
        <v>0</v>
      </c>
      <c r="L31" s="107">
        <f>L30*$D$11</f>
        <v>0</v>
      </c>
      <c r="M31" s="108">
        <f t="shared" si="3"/>
        <v>26742.83</v>
      </c>
    </row>
    <row r="32" spans="1:14" ht="15" customHeight="1">
      <c r="A32" s="142">
        <v>9</v>
      </c>
      <c r="B32" s="143" t="s">
        <v>38</v>
      </c>
      <c r="C32" s="101" t="s">
        <v>8</v>
      </c>
      <c r="D32" s="102">
        <f>D33/D$79</f>
        <v>9.0348928165792403E-2</v>
      </c>
      <c r="E32" s="120"/>
      <c r="F32" s="103"/>
      <c r="G32" s="103"/>
      <c r="H32" s="103"/>
      <c r="I32" s="121">
        <v>0.2</v>
      </c>
      <c r="J32" s="121">
        <v>0.4</v>
      </c>
      <c r="K32" s="121">
        <v>0.4</v>
      </c>
      <c r="L32" s="121"/>
      <c r="M32" s="104">
        <f t="shared" si="3"/>
        <v>1</v>
      </c>
    </row>
    <row r="33" spans="1:15" ht="15" customHeight="1">
      <c r="A33" s="142"/>
      <c r="B33" s="144"/>
      <c r="C33" s="105" t="s">
        <v>9</v>
      </c>
      <c r="D33" s="106">
        <v>296011.76</v>
      </c>
      <c r="E33" s="107">
        <f>E32*$D$11</f>
        <v>0</v>
      </c>
      <c r="F33" s="107">
        <f>F32*$D$11</f>
        <v>0</v>
      </c>
      <c r="G33" s="107">
        <f>G32*$D$11</f>
        <v>0</v>
      </c>
      <c r="H33" s="107">
        <f>H32*$D$11</f>
        <v>0</v>
      </c>
      <c r="I33" s="107">
        <f>I32*$D33</f>
        <v>59202.352000000006</v>
      </c>
      <c r="J33" s="107">
        <f>J32*$D33</f>
        <v>118404.70400000001</v>
      </c>
      <c r="K33" s="107">
        <f>K32*$D33</f>
        <v>118404.70400000001</v>
      </c>
      <c r="L33" s="107">
        <f>L32*$D$11</f>
        <v>0</v>
      </c>
      <c r="M33" s="108">
        <f t="shared" si="3"/>
        <v>296011.76</v>
      </c>
    </row>
    <row r="34" spans="1:15" ht="15" customHeight="1">
      <c r="A34" s="142">
        <v>10</v>
      </c>
      <c r="B34" s="143" t="s">
        <v>39</v>
      </c>
      <c r="C34" s="101" t="s">
        <v>8</v>
      </c>
      <c r="D34" s="102">
        <f>D35/D$79</f>
        <v>5.0357048136246786E-2</v>
      </c>
      <c r="E34" s="120"/>
      <c r="F34" s="103"/>
      <c r="G34" s="103"/>
      <c r="H34" s="103"/>
      <c r="I34" s="121"/>
      <c r="J34" s="121">
        <v>0.40300000000000002</v>
      </c>
      <c r="K34" s="121">
        <v>0.40300000000000002</v>
      </c>
      <c r="L34" s="121">
        <v>0.19400000000000001</v>
      </c>
      <c r="M34" s="104">
        <f t="shared" si="3"/>
        <v>1</v>
      </c>
    </row>
    <row r="35" spans="1:15" ht="15" customHeight="1">
      <c r="A35" s="142"/>
      <c r="B35" s="144"/>
      <c r="C35" s="105" t="s">
        <v>9</v>
      </c>
      <c r="D35" s="106">
        <v>164985.67000000001</v>
      </c>
      <c r="E35" s="107">
        <f>E34*$D$11</f>
        <v>0</v>
      </c>
      <c r="F35" s="107">
        <f>F34*$D$11</f>
        <v>0</v>
      </c>
      <c r="G35" s="107">
        <f>G34*$D$11</f>
        <v>0</v>
      </c>
      <c r="H35" s="107">
        <f>H34*$D$11</f>
        <v>0</v>
      </c>
      <c r="I35" s="107">
        <f>I34*$D$11</f>
        <v>0</v>
      </c>
      <c r="J35" s="107">
        <f>J34*$D35</f>
        <v>66489.225010000009</v>
      </c>
      <c r="K35" s="107">
        <f>K34*$D35</f>
        <v>66489.225010000009</v>
      </c>
      <c r="L35" s="107">
        <f>L34*$D35</f>
        <v>32007.219980000002</v>
      </c>
      <c r="M35" s="108">
        <f t="shared" si="3"/>
        <v>164985.67000000001</v>
      </c>
    </row>
    <row r="36" spans="1:15" ht="15" customHeight="1">
      <c r="A36" s="142">
        <v>11</v>
      </c>
      <c r="B36" s="165" t="s">
        <v>40</v>
      </c>
      <c r="C36" s="101" t="s">
        <v>8</v>
      </c>
      <c r="D36" s="102">
        <f>D37/D$79</f>
        <v>4.8848668609128079E-2</v>
      </c>
      <c r="E36" s="120"/>
      <c r="F36" s="103"/>
      <c r="G36" s="103"/>
      <c r="H36" s="121"/>
      <c r="I36" s="121"/>
      <c r="J36" s="121"/>
      <c r="K36" s="121"/>
      <c r="L36" s="121">
        <v>1</v>
      </c>
      <c r="M36" s="104">
        <f t="shared" si="3"/>
        <v>1</v>
      </c>
    </row>
    <row r="37" spans="1:15" ht="15" customHeight="1">
      <c r="A37" s="142"/>
      <c r="B37" s="166"/>
      <c r="C37" s="105" t="s">
        <v>9</v>
      </c>
      <c r="D37" s="106">
        <v>160043.74</v>
      </c>
      <c r="E37" s="107">
        <f t="shared" ref="E37:K37" si="5">E36*$D$11</f>
        <v>0</v>
      </c>
      <c r="F37" s="107">
        <f t="shared" si="5"/>
        <v>0</v>
      </c>
      <c r="G37" s="107">
        <f t="shared" si="5"/>
        <v>0</v>
      </c>
      <c r="H37" s="107">
        <f t="shared" si="5"/>
        <v>0</v>
      </c>
      <c r="I37" s="107">
        <f t="shared" si="5"/>
        <v>0</v>
      </c>
      <c r="J37" s="107">
        <f t="shared" si="5"/>
        <v>0</v>
      </c>
      <c r="K37" s="107">
        <f t="shared" si="5"/>
        <v>0</v>
      </c>
      <c r="L37" s="107">
        <f>L36*$D37</f>
        <v>160043.74</v>
      </c>
      <c r="M37" s="108">
        <f t="shared" si="3"/>
        <v>160043.74</v>
      </c>
    </row>
    <row r="38" spans="1:15" ht="20.100000000000001" customHeight="1">
      <c r="A38" s="145" t="s">
        <v>0</v>
      </c>
      <c r="B38" s="146"/>
      <c r="C38" s="125" t="s">
        <v>8</v>
      </c>
      <c r="D38" s="49"/>
      <c r="E38" s="50"/>
      <c r="F38" s="51"/>
      <c r="G38" s="51"/>
      <c r="H38" s="51"/>
      <c r="I38" s="51"/>
      <c r="J38" s="52"/>
      <c r="K38" s="52"/>
      <c r="L38" s="52"/>
      <c r="M38" s="53"/>
    </row>
    <row r="39" spans="1:15" ht="20.100000000000001" customHeight="1" thickBot="1">
      <c r="A39" s="147"/>
      <c r="B39" s="148"/>
      <c r="C39" s="126" t="s">
        <v>9</v>
      </c>
      <c r="D39" s="86"/>
      <c r="E39" s="87"/>
      <c r="F39" s="87"/>
      <c r="G39" s="87"/>
      <c r="H39" s="87"/>
      <c r="I39" s="87"/>
      <c r="J39" s="88"/>
      <c r="K39" s="90"/>
      <c r="L39" s="88"/>
      <c r="M39" s="89"/>
      <c r="N39" s="33"/>
    </row>
    <row r="40" spans="1:15" ht="9.9499999999999993" customHeight="1" thickBot="1">
      <c r="A40" s="3"/>
      <c r="B40" s="3"/>
      <c r="C40" s="4"/>
      <c r="D40" s="4"/>
      <c r="E40" s="3"/>
      <c r="F40" s="3"/>
      <c r="G40" s="3"/>
      <c r="H40" s="3"/>
      <c r="I40" s="3"/>
      <c r="J40" s="3"/>
      <c r="K40" s="3"/>
      <c r="L40" s="3"/>
      <c r="M40" s="3"/>
    </row>
    <row r="41" spans="1:15" ht="18" customHeight="1">
      <c r="A41" s="16"/>
      <c r="B41" s="17"/>
      <c r="C41" s="17"/>
      <c r="D41" s="17"/>
      <c r="E41" s="17"/>
      <c r="F41" s="18"/>
      <c r="G41" s="40" t="s">
        <v>10</v>
      </c>
      <c r="H41" s="19"/>
      <c r="I41" s="19"/>
      <c r="J41" s="19"/>
      <c r="K41" s="19"/>
      <c r="L41" s="19"/>
      <c r="M41" s="20"/>
      <c r="O41" s="5" t="s">
        <v>1</v>
      </c>
    </row>
    <row r="42" spans="1:15" ht="14.25" customHeight="1">
      <c r="A42" s="21"/>
      <c r="B42" s="14"/>
      <c r="C42" s="14"/>
      <c r="D42" s="14"/>
      <c r="E42" s="14"/>
      <c r="F42" s="39"/>
      <c r="G42" s="9"/>
      <c r="H42" s="7"/>
      <c r="I42" s="7"/>
      <c r="J42" s="7"/>
      <c r="K42" s="7"/>
      <c r="L42" s="7"/>
      <c r="M42" s="24"/>
      <c r="O42" s="5"/>
    </row>
    <row r="43" spans="1:15" ht="30" customHeight="1">
      <c r="A43" s="21"/>
      <c r="B43" s="15"/>
      <c r="C43" s="14"/>
      <c r="D43" s="149" t="s">
        <v>17</v>
      </c>
      <c r="E43" s="149"/>
      <c r="F43" s="32"/>
      <c r="G43" s="6"/>
      <c r="H43" s="7"/>
      <c r="I43" s="7"/>
      <c r="J43" s="7"/>
      <c r="K43" s="7"/>
      <c r="L43" s="7"/>
      <c r="M43" s="22"/>
    </row>
    <row r="44" spans="1:15" ht="14.25" customHeight="1">
      <c r="A44" s="23"/>
      <c r="B44" s="41" t="s">
        <v>16</v>
      </c>
      <c r="C44" s="8"/>
      <c r="D44" s="150" t="s">
        <v>13</v>
      </c>
      <c r="E44" s="150"/>
      <c r="F44" s="31"/>
      <c r="G44" s="9"/>
      <c r="H44" s="7"/>
      <c r="I44" s="7"/>
      <c r="J44" s="7"/>
      <c r="K44" s="7"/>
      <c r="L44" s="7"/>
      <c r="M44" s="24"/>
    </row>
    <row r="45" spans="1:15" ht="14.25" customHeight="1" thickBot="1">
      <c r="A45" s="25"/>
      <c r="B45" s="38"/>
      <c r="C45" s="26"/>
      <c r="D45" s="26"/>
      <c r="E45" s="27"/>
      <c r="F45" s="28"/>
      <c r="G45" s="29"/>
      <c r="H45" s="27"/>
      <c r="I45" s="27"/>
      <c r="J45" s="27"/>
      <c r="K45" s="27"/>
      <c r="L45" s="27"/>
      <c r="M45" s="30"/>
    </row>
    <row r="46" spans="1:15" ht="64.5" customHeight="1" thickBot="1">
      <c r="A46" s="10"/>
      <c r="B46" s="11"/>
      <c r="C46" s="12"/>
      <c r="D46" s="12"/>
      <c r="E46" s="12"/>
      <c r="F46" s="12"/>
      <c r="G46" s="12"/>
      <c r="H46" s="11"/>
      <c r="I46" s="11"/>
      <c r="J46" s="11"/>
      <c r="K46" s="11"/>
      <c r="L46" s="11"/>
      <c r="M46" s="13"/>
    </row>
    <row r="47" spans="1:15" ht="3.75" customHeight="1" thickBot="1"/>
    <row r="48" spans="1:15" ht="24.95" customHeight="1" thickBot="1">
      <c r="A48" s="159" t="s">
        <v>62</v>
      </c>
      <c r="B48" s="160"/>
      <c r="C48" s="160"/>
      <c r="D48" s="160"/>
      <c r="E48" s="160"/>
      <c r="F48" s="160"/>
      <c r="G48" s="160"/>
      <c r="H48" s="160"/>
      <c r="I48" s="161"/>
      <c r="J48" s="161"/>
      <c r="K48" s="161"/>
      <c r="L48" s="161"/>
      <c r="M48" s="162"/>
    </row>
    <row r="49" spans="1:13" ht="24.95" customHeight="1">
      <c r="A49" s="163" t="s">
        <v>18</v>
      </c>
      <c r="B49" s="164"/>
      <c r="C49" s="54" t="s">
        <v>22</v>
      </c>
      <c r="D49" s="55"/>
      <c r="E49" s="56"/>
      <c r="F49" s="57"/>
      <c r="G49" s="55"/>
      <c r="H49" s="59"/>
      <c r="I49" s="58" t="str">
        <f>I4</f>
        <v>VALOR NÃO FINANCIÁVEL: R$ 758.707,34</v>
      </c>
      <c r="J49" s="58"/>
      <c r="K49" s="58"/>
      <c r="L49" s="59"/>
      <c r="M49" s="60" t="str">
        <f>M4</f>
        <v>DATA: 24/10/25</v>
      </c>
    </row>
    <row r="50" spans="1:13" ht="24.95" customHeight="1" thickBot="1">
      <c r="A50" s="61" t="str">
        <f>A5</f>
        <v>PRAZO DA OBRA: 8 MESES</v>
      </c>
      <c r="B50" s="62"/>
      <c r="C50" s="63" t="s">
        <v>19</v>
      </c>
      <c r="D50" s="62"/>
      <c r="E50" s="62"/>
      <c r="F50" s="62"/>
      <c r="G50" s="62"/>
      <c r="H50" s="99"/>
      <c r="I50" s="62" t="str">
        <f>I5</f>
        <v>VALOR FINANCIÁVEL: R$ 3.276.317,34</v>
      </c>
      <c r="J50" s="62"/>
      <c r="K50" s="62"/>
      <c r="L50" s="64"/>
      <c r="M50" s="100" t="s">
        <v>61</v>
      </c>
    </row>
    <row r="51" spans="1:13" ht="30" customHeight="1">
      <c r="A51" s="42" t="s">
        <v>11</v>
      </c>
      <c r="B51" s="43" t="s">
        <v>15</v>
      </c>
      <c r="C51" s="44" t="s">
        <v>2</v>
      </c>
      <c r="D51" s="45" t="s">
        <v>14</v>
      </c>
      <c r="E51" s="43" t="s">
        <v>3</v>
      </c>
      <c r="F51" s="46" t="s">
        <v>4</v>
      </c>
      <c r="G51" s="46" t="s">
        <v>5</v>
      </c>
      <c r="H51" s="46" t="s">
        <v>6</v>
      </c>
      <c r="I51" s="47" t="s">
        <v>7</v>
      </c>
      <c r="J51" s="47" t="s">
        <v>12</v>
      </c>
      <c r="K51" s="47" t="s">
        <v>33</v>
      </c>
      <c r="L51" s="46" t="s">
        <v>34</v>
      </c>
      <c r="M51" s="48" t="s">
        <v>0</v>
      </c>
    </row>
    <row r="52" spans="1:13" ht="15" customHeight="1">
      <c r="A52" s="158">
        <v>12</v>
      </c>
      <c r="B52" s="157" t="s">
        <v>41</v>
      </c>
      <c r="C52" s="101" t="s">
        <v>8</v>
      </c>
      <c r="D52" s="102">
        <f>D53/D$79</f>
        <v>2.9435674262249578E-2</v>
      </c>
      <c r="E52" s="103"/>
      <c r="F52" s="103"/>
      <c r="G52" s="103"/>
      <c r="H52" s="121">
        <v>0.52500000000000002</v>
      </c>
      <c r="I52" s="103"/>
      <c r="J52" s="121">
        <v>0.47499999999999998</v>
      </c>
      <c r="K52" s="103"/>
      <c r="L52" s="103"/>
      <c r="M52" s="104">
        <f t="shared" ref="M52:M77" si="6">SUM(E52:L52)</f>
        <v>1</v>
      </c>
    </row>
    <row r="53" spans="1:13" ht="15" customHeight="1">
      <c r="A53" s="152"/>
      <c r="B53" s="144"/>
      <c r="C53" s="105" t="s">
        <v>9</v>
      </c>
      <c r="D53" s="106">
        <v>96440.61</v>
      </c>
      <c r="E53" s="107"/>
      <c r="F53" s="107"/>
      <c r="G53" s="107">
        <f>G52*$D$11</f>
        <v>0</v>
      </c>
      <c r="H53" s="107">
        <f>H52*$D53</f>
        <v>50631.320250000004</v>
      </c>
      <c r="I53" s="107">
        <f>I52*$D$11</f>
        <v>0</v>
      </c>
      <c r="J53" s="107">
        <f>J52*$D53</f>
        <v>45809.289749999996</v>
      </c>
      <c r="K53" s="107">
        <f>K52*$D$11</f>
        <v>0</v>
      </c>
      <c r="L53" s="107">
        <f>L52*$D$11</f>
        <v>0</v>
      </c>
      <c r="M53" s="108">
        <f t="shared" si="6"/>
        <v>96440.61</v>
      </c>
    </row>
    <row r="54" spans="1:13" ht="15" customHeight="1">
      <c r="A54" s="142">
        <v>13</v>
      </c>
      <c r="B54" s="143" t="s">
        <v>42</v>
      </c>
      <c r="C54" s="101" t="s">
        <v>8</v>
      </c>
      <c r="D54" s="102">
        <f>D55/D$79</f>
        <v>5.9315774338269686E-3</v>
      </c>
      <c r="E54" s="103"/>
      <c r="F54" s="103"/>
      <c r="G54" s="103"/>
      <c r="H54" s="103"/>
      <c r="I54" s="103"/>
      <c r="J54" s="103"/>
      <c r="K54" s="121">
        <v>1</v>
      </c>
      <c r="L54" s="103"/>
      <c r="M54" s="104">
        <f t="shared" si="6"/>
        <v>1</v>
      </c>
    </row>
    <row r="55" spans="1:13" ht="15" customHeight="1">
      <c r="A55" s="142"/>
      <c r="B55" s="144"/>
      <c r="C55" s="105" t="s">
        <v>9</v>
      </c>
      <c r="D55" s="106">
        <v>19433.73</v>
      </c>
      <c r="E55" s="107"/>
      <c r="F55" s="107"/>
      <c r="G55" s="107">
        <f>G54*$D$11</f>
        <v>0</v>
      </c>
      <c r="H55" s="107">
        <f>H54*$D$11</f>
        <v>0</v>
      </c>
      <c r="I55" s="107">
        <f>I54*$D$11</f>
        <v>0</v>
      </c>
      <c r="J55" s="107">
        <f>J54*$D$11</f>
        <v>0</v>
      </c>
      <c r="K55" s="107">
        <f>K54*$D55</f>
        <v>19433.73</v>
      </c>
      <c r="L55" s="107">
        <f>L54*$D$11</f>
        <v>0</v>
      </c>
      <c r="M55" s="108">
        <f t="shared" si="6"/>
        <v>19433.73</v>
      </c>
    </row>
    <row r="56" spans="1:13" ht="15" customHeight="1">
      <c r="A56" s="152">
        <v>14</v>
      </c>
      <c r="B56" s="157" t="s">
        <v>43</v>
      </c>
      <c r="C56" s="101" t="s">
        <v>8</v>
      </c>
      <c r="D56" s="102">
        <f>D57/D$79</f>
        <v>2.2339878102284196E-2</v>
      </c>
      <c r="E56" s="103"/>
      <c r="F56" s="103"/>
      <c r="G56" s="103"/>
      <c r="H56" s="103"/>
      <c r="I56" s="103"/>
      <c r="J56" s="121">
        <v>0.54800000000000004</v>
      </c>
      <c r="K56" s="121">
        <v>0.45200000000000001</v>
      </c>
      <c r="L56" s="103"/>
      <c r="M56" s="104">
        <f t="shared" si="6"/>
        <v>1</v>
      </c>
    </row>
    <row r="57" spans="1:13" ht="15" customHeight="1">
      <c r="A57" s="142"/>
      <c r="B57" s="144"/>
      <c r="C57" s="105" t="s">
        <v>9</v>
      </c>
      <c r="D57" s="106">
        <v>73192.53</v>
      </c>
      <c r="E57" s="107">
        <f>E56*$D$11</f>
        <v>0</v>
      </c>
      <c r="F57" s="107">
        <f>F56*$D$11</f>
        <v>0</v>
      </c>
      <c r="G57" s="107">
        <f>G56*$D$11</f>
        <v>0</v>
      </c>
      <c r="H57" s="107">
        <f>H56*$D$11</f>
        <v>0</v>
      </c>
      <c r="I57" s="107">
        <f>I56*$D$11</f>
        <v>0</v>
      </c>
      <c r="J57" s="107">
        <f>J56*$D57</f>
        <v>40109.506440000005</v>
      </c>
      <c r="K57" s="107">
        <f>K56*$D57</f>
        <v>33083.023560000001</v>
      </c>
      <c r="L57" s="107">
        <f>L56*$D$11</f>
        <v>0</v>
      </c>
      <c r="M57" s="108">
        <f t="shared" si="6"/>
        <v>73192.53</v>
      </c>
    </row>
    <row r="58" spans="1:13" ht="15" customHeight="1">
      <c r="A58" s="142">
        <v>15</v>
      </c>
      <c r="B58" s="143" t="s">
        <v>44</v>
      </c>
      <c r="C58" s="101" t="s">
        <v>8</v>
      </c>
      <c r="D58" s="102">
        <f>D59/D$79</f>
        <v>2.1258481023697175E-2</v>
      </c>
      <c r="E58" s="103"/>
      <c r="F58" s="103"/>
      <c r="G58" s="103"/>
      <c r="H58" s="103"/>
      <c r="I58" s="103"/>
      <c r="J58" s="103"/>
      <c r="K58" s="103"/>
      <c r="L58" s="121">
        <v>1</v>
      </c>
      <c r="M58" s="104">
        <f t="shared" si="6"/>
        <v>1</v>
      </c>
    </row>
    <row r="59" spans="1:13" ht="15" customHeight="1">
      <c r="A59" s="142"/>
      <c r="B59" s="144"/>
      <c r="C59" s="105" t="s">
        <v>9</v>
      </c>
      <c r="D59" s="106">
        <v>69649.53</v>
      </c>
      <c r="E59" s="107">
        <f t="shared" ref="E59:K59" si="7">E58*$D$11</f>
        <v>0</v>
      </c>
      <c r="F59" s="107">
        <f t="shared" si="7"/>
        <v>0</v>
      </c>
      <c r="G59" s="107">
        <f t="shared" si="7"/>
        <v>0</v>
      </c>
      <c r="H59" s="107">
        <f t="shared" si="7"/>
        <v>0</v>
      </c>
      <c r="I59" s="107">
        <f t="shared" si="7"/>
        <v>0</v>
      </c>
      <c r="J59" s="107">
        <f t="shared" si="7"/>
        <v>0</v>
      </c>
      <c r="K59" s="107">
        <f t="shared" si="7"/>
        <v>0</v>
      </c>
      <c r="L59" s="107">
        <f>L58*$D59</f>
        <v>69649.53</v>
      </c>
      <c r="M59" s="108">
        <f t="shared" si="6"/>
        <v>69649.53</v>
      </c>
    </row>
    <row r="60" spans="1:13" ht="15" customHeight="1">
      <c r="A60" s="142">
        <v>16</v>
      </c>
      <c r="B60" s="143" t="s">
        <v>45</v>
      </c>
      <c r="C60" s="101" t="s">
        <v>8</v>
      </c>
      <c r="D60" s="102">
        <f>D61/D$79</f>
        <v>1.5447313171440223E-3</v>
      </c>
      <c r="E60" s="120"/>
      <c r="F60" s="103"/>
      <c r="G60" s="103"/>
      <c r="H60" s="103"/>
      <c r="I60" s="103"/>
      <c r="J60" s="103"/>
      <c r="K60" s="121">
        <v>1</v>
      </c>
      <c r="L60" s="103"/>
      <c r="M60" s="104">
        <f t="shared" si="6"/>
        <v>1</v>
      </c>
    </row>
    <row r="61" spans="1:13" ht="15" customHeight="1">
      <c r="A61" s="142"/>
      <c r="B61" s="144"/>
      <c r="C61" s="105" t="s">
        <v>9</v>
      </c>
      <c r="D61" s="106">
        <v>5061.03</v>
      </c>
      <c r="E61" s="107">
        <f t="shared" ref="E61:J61" si="8">E60*$D$11</f>
        <v>0</v>
      </c>
      <c r="F61" s="107">
        <f t="shared" si="8"/>
        <v>0</v>
      </c>
      <c r="G61" s="107">
        <f t="shared" si="8"/>
        <v>0</v>
      </c>
      <c r="H61" s="107">
        <f t="shared" si="8"/>
        <v>0</v>
      </c>
      <c r="I61" s="107">
        <f t="shared" si="8"/>
        <v>0</v>
      </c>
      <c r="J61" s="107">
        <f t="shared" si="8"/>
        <v>0</v>
      </c>
      <c r="K61" s="107">
        <f>K60*$D61</f>
        <v>5061.03</v>
      </c>
      <c r="L61" s="107">
        <f>L60*$D$11</f>
        <v>0</v>
      </c>
      <c r="M61" s="108">
        <f t="shared" si="6"/>
        <v>5061.03</v>
      </c>
    </row>
    <row r="62" spans="1:13" ht="15" customHeight="1">
      <c r="A62" s="142">
        <v>17</v>
      </c>
      <c r="B62" s="143" t="s">
        <v>46</v>
      </c>
      <c r="C62" s="101" t="s">
        <v>8</v>
      </c>
      <c r="D62" s="102">
        <f>D63/D$79</f>
        <v>1.4083483134145975E-2</v>
      </c>
      <c r="E62" s="103"/>
      <c r="F62" s="103"/>
      <c r="G62" s="103"/>
      <c r="H62" s="121"/>
      <c r="I62" s="121"/>
      <c r="J62" s="121"/>
      <c r="K62" s="121">
        <v>0.26800000000000002</v>
      </c>
      <c r="L62" s="121">
        <v>0.73199999999999998</v>
      </c>
      <c r="M62" s="104">
        <f t="shared" si="6"/>
        <v>1</v>
      </c>
    </row>
    <row r="63" spans="1:13" ht="15" customHeight="1">
      <c r="A63" s="142"/>
      <c r="B63" s="144"/>
      <c r="C63" s="105" t="s">
        <v>9</v>
      </c>
      <c r="D63" s="106">
        <v>46141.96</v>
      </c>
      <c r="E63" s="107">
        <f t="shared" ref="E63:J63" si="9">E62*$D$11</f>
        <v>0</v>
      </c>
      <c r="F63" s="107">
        <f t="shared" si="9"/>
        <v>0</v>
      </c>
      <c r="G63" s="107">
        <f t="shared" si="9"/>
        <v>0</v>
      </c>
      <c r="H63" s="107">
        <f t="shared" si="9"/>
        <v>0</v>
      </c>
      <c r="I63" s="107">
        <f t="shared" si="9"/>
        <v>0</v>
      </c>
      <c r="J63" s="107">
        <f t="shared" si="9"/>
        <v>0</v>
      </c>
      <c r="K63" s="107">
        <f>K62*$D63</f>
        <v>12366.04528</v>
      </c>
      <c r="L63" s="107">
        <f>L62*$D63</f>
        <v>33775.914720000001</v>
      </c>
      <c r="M63" s="108">
        <f t="shared" si="6"/>
        <v>46141.96</v>
      </c>
    </row>
    <row r="64" spans="1:13" ht="15" customHeight="1">
      <c r="A64" s="142">
        <v>18</v>
      </c>
      <c r="B64" s="143" t="s">
        <v>47</v>
      </c>
      <c r="C64" s="101" t="s">
        <v>8</v>
      </c>
      <c r="D64" s="102">
        <f>D65/D$79</f>
        <v>8.6943253793602307E-2</v>
      </c>
      <c r="E64" s="120"/>
      <c r="F64" s="103"/>
      <c r="G64" s="103"/>
      <c r="H64" s="121"/>
      <c r="I64" s="121"/>
      <c r="J64" s="121">
        <v>0.44550000000000001</v>
      </c>
      <c r="K64" s="121">
        <v>0.33250000000000002</v>
      </c>
      <c r="L64" s="121">
        <v>0.222</v>
      </c>
      <c r="M64" s="104">
        <f t="shared" si="6"/>
        <v>1</v>
      </c>
    </row>
    <row r="65" spans="1:13" ht="15" customHeight="1">
      <c r="A65" s="142"/>
      <c r="B65" s="144"/>
      <c r="C65" s="105" t="s">
        <v>9</v>
      </c>
      <c r="D65" s="106">
        <v>284853.69</v>
      </c>
      <c r="E65" s="107">
        <f>E64*$D$11</f>
        <v>0</v>
      </c>
      <c r="F65" s="107">
        <f>F64*$D$11</f>
        <v>0</v>
      </c>
      <c r="G65" s="107">
        <f>G64*$D$11</f>
        <v>0</v>
      </c>
      <c r="H65" s="107">
        <f>H64*$D$11</f>
        <v>0</v>
      </c>
      <c r="I65" s="107">
        <f>I64*$D$11</f>
        <v>0</v>
      </c>
      <c r="J65" s="107">
        <f>J64*$D65</f>
        <v>126902.318895</v>
      </c>
      <c r="K65" s="107">
        <f>K64*$D65</f>
        <v>94713.85192500001</v>
      </c>
      <c r="L65" s="107">
        <f>L64*$D65</f>
        <v>63237.519180000003</v>
      </c>
      <c r="M65" s="108">
        <f t="shared" si="6"/>
        <v>284853.69</v>
      </c>
    </row>
    <row r="66" spans="1:13" ht="15" customHeight="1">
      <c r="A66" s="151">
        <v>19</v>
      </c>
      <c r="B66" s="143" t="s">
        <v>48</v>
      </c>
      <c r="C66" s="101" t="s">
        <v>8</v>
      </c>
      <c r="D66" s="102">
        <f>D67/D$79</f>
        <v>4.3938600892671773E-3</v>
      </c>
      <c r="E66" s="122"/>
      <c r="F66" s="123"/>
      <c r="G66" s="123"/>
      <c r="H66" s="123"/>
      <c r="I66" s="123"/>
      <c r="J66" s="121">
        <v>1</v>
      </c>
      <c r="K66" s="123"/>
      <c r="L66" s="123"/>
      <c r="M66" s="104">
        <f t="shared" si="6"/>
        <v>1</v>
      </c>
    </row>
    <row r="67" spans="1:13" ht="15" customHeight="1">
      <c r="A67" s="152"/>
      <c r="B67" s="157"/>
      <c r="C67" s="105" t="s">
        <v>9</v>
      </c>
      <c r="D67" s="124">
        <v>14395.68</v>
      </c>
      <c r="E67" s="107">
        <f>E66*$D$11</f>
        <v>0</v>
      </c>
      <c r="F67" s="107">
        <f>F66*$D$11</f>
        <v>0</v>
      </c>
      <c r="G67" s="107">
        <f>G66*$D$11</f>
        <v>0</v>
      </c>
      <c r="H67" s="107">
        <f>H66*$D$11</f>
        <v>0</v>
      </c>
      <c r="I67" s="107">
        <f>I66*$D$11</f>
        <v>0</v>
      </c>
      <c r="J67" s="107">
        <f>J66*$D67</f>
        <v>14395.68</v>
      </c>
      <c r="K67" s="107">
        <f>K66*$D$11</f>
        <v>0</v>
      </c>
      <c r="L67" s="107">
        <f>L66*$D$11</f>
        <v>0</v>
      </c>
      <c r="M67" s="108">
        <f t="shared" si="6"/>
        <v>14395.68</v>
      </c>
    </row>
    <row r="68" spans="1:13" ht="15" customHeight="1">
      <c r="A68" s="151">
        <v>20</v>
      </c>
      <c r="B68" s="143" t="s">
        <v>49</v>
      </c>
      <c r="C68" s="101" t="s">
        <v>8</v>
      </c>
      <c r="D68" s="102">
        <f>D69/D$79</f>
        <v>1.1555733487037614E-2</v>
      </c>
      <c r="E68" s="122"/>
      <c r="F68" s="123"/>
      <c r="G68" s="123"/>
      <c r="H68" s="123"/>
      <c r="I68" s="123"/>
      <c r="J68" s="123"/>
      <c r="K68" s="121">
        <v>0.5</v>
      </c>
      <c r="L68" s="121">
        <v>0.5</v>
      </c>
      <c r="M68" s="104">
        <f t="shared" si="6"/>
        <v>1</v>
      </c>
    </row>
    <row r="69" spans="1:13" ht="15" customHeight="1">
      <c r="A69" s="152"/>
      <c r="B69" s="144"/>
      <c r="C69" s="105" t="s">
        <v>9</v>
      </c>
      <c r="D69" s="124">
        <v>37860.25</v>
      </c>
      <c r="E69" s="107">
        <f t="shared" ref="E69:J69" si="10">E68*$D$11</f>
        <v>0</v>
      </c>
      <c r="F69" s="107">
        <f t="shared" si="10"/>
        <v>0</v>
      </c>
      <c r="G69" s="107">
        <f t="shared" si="10"/>
        <v>0</v>
      </c>
      <c r="H69" s="107">
        <f t="shared" si="10"/>
        <v>0</v>
      </c>
      <c r="I69" s="107">
        <f t="shared" si="10"/>
        <v>0</v>
      </c>
      <c r="J69" s="107">
        <f t="shared" si="10"/>
        <v>0</v>
      </c>
      <c r="K69" s="107">
        <f>K68*$D69</f>
        <v>18930.125</v>
      </c>
      <c r="L69" s="107">
        <f>L68*$D69</f>
        <v>18930.125</v>
      </c>
      <c r="M69" s="108">
        <f t="shared" si="6"/>
        <v>37860.25</v>
      </c>
    </row>
    <row r="70" spans="1:13" ht="15" customHeight="1">
      <c r="A70" s="151">
        <v>21</v>
      </c>
      <c r="B70" s="143" t="s">
        <v>50</v>
      </c>
      <c r="C70" s="101" t="s">
        <v>8</v>
      </c>
      <c r="D70" s="102">
        <f>D71/D$79</f>
        <v>3.6179309785663192E-3</v>
      </c>
      <c r="E70" s="122"/>
      <c r="F70" s="123"/>
      <c r="G70" s="123"/>
      <c r="H70" s="123"/>
      <c r="I70" s="123"/>
      <c r="J70" s="123"/>
      <c r="K70" s="123"/>
      <c r="L70" s="121">
        <v>1</v>
      </c>
      <c r="M70" s="104">
        <f t="shared" si="6"/>
        <v>1</v>
      </c>
    </row>
    <row r="71" spans="1:13" ht="15" customHeight="1">
      <c r="A71" s="152"/>
      <c r="B71" s="144"/>
      <c r="C71" s="105" t="s">
        <v>9</v>
      </c>
      <c r="D71" s="124">
        <v>11853.49</v>
      </c>
      <c r="E71" s="107">
        <f t="shared" ref="E71:K71" si="11">E70*$D$11</f>
        <v>0</v>
      </c>
      <c r="F71" s="107">
        <f t="shared" si="11"/>
        <v>0</v>
      </c>
      <c r="G71" s="107">
        <f t="shared" si="11"/>
        <v>0</v>
      </c>
      <c r="H71" s="107">
        <f t="shared" si="11"/>
        <v>0</v>
      </c>
      <c r="I71" s="107">
        <f t="shared" si="11"/>
        <v>0</v>
      </c>
      <c r="J71" s="107">
        <f t="shared" si="11"/>
        <v>0</v>
      </c>
      <c r="K71" s="107">
        <f t="shared" si="11"/>
        <v>0</v>
      </c>
      <c r="L71" s="107">
        <f>L70*$D71</f>
        <v>11853.49</v>
      </c>
      <c r="M71" s="108">
        <f t="shared" si="6"/>
        <v>11853.49</v>
      </c>
    </row>
    <row r="72" spans="1:13" ht="15" customHeight="1">
      <c r="A72" s="142">
        <v>22</v>
      </c>
      <c r="B72" s="143" t="s">
        <v>51</v>
      </c>
      <c r="C72" s="101" t="s">
        <v>8</v>
      </c>
      <c r="D72" s="102">
        <f>D73/D$79</f>
        <v>1.5153211623877682E-2</v>
      </c>
      <c r="E72" s="120"/>
      <c r="F72" s="103"/>
      <c r="G72" s="103"/>
      <c r="H72" s="103"/>
      <c r="I72" s="121"/>
      <c r="J72" s="121"/>
      <c r="K72" s="121"/>
      <c r="L72" s="121">
        <v>1</v>
      </c>
      <c r="M72" s="104">
        <f t="shared" si="6"/>
        <v>1</v>
      </c>
    </row>
    <row r="73" spans="1:13" ht="15" customHeight="1">
      <c r="A73" s="142"/>
      <c r="B73" s="144"/>
      <c r="C73" s="105" t="s">
        <v>9</v>
      </c>
      <c r="D73" s="106">
        <v>49646.73</v>
      </c>
      <c r="E73" s="107">
        <f t="shared" ref="E73:K73" si="12">E72*$D$11</f>
        <v>0</v>
      </c>
      <c r="F73" s="107">
        <f t="shared" si="12"/>
        <v>0</v>
      </c>
      <c r="G73" s="107">
        <f t="shared" si="12"/>
        <v>0</v>
      </c>
      <c r="H73" s="107">
        <f t="shared" si="12"/>
        <v>0</v>
      </c>
      <c r="I73" s="107">
        <f t="shared" si="12"/>
        <v>0</v>
      </c>
      <c r="J73" s="107">
        <f t="shared" si="12"/>
        <v>0</v>
      </c>
      <c r="K73" s="107">
        <f t="shared" si="12"/>
        <v>0</v>
      </c>
      <c r="L73" s="107">
        <f>L72*$D73</f>
        <v>49646.73</v>
      </c>
      <c r="M73" s="108">
        <f t="shared" si="6"/>
        <v>49646.73</v>
      </c>
    </row>
    <row r="74" spans="1:13" ht="15" customHeight="1">
      <c r="A74" s="142">
        <v>23</v>
      </c>
      <c r="B74" s="143" t="s">
        <v>52</v>
      </c>
      <c r="C74" s="101" t="s">
        <v>8</v>
      </c>
      <c r="D74" s="102">
        <f>D75/D$79</f>
        <v>2.6499404969116944E-2</v>
      </c>
      <c r="E74" s="120"/>
      <c r="F74" s="103"/>
      <c r="G74" s="103"/>
      <c r="H74" s="103"/>
      <c r="I74" s="121"/>
      <c r="J74" s="121">
        <v>0.5</v>
      </c>
      <c r="K74" s="121">
        <v>0.5</v>
      </c>
      <c r="L74" s="121"/>
      <c r="M74" s="104">
        <f t="shared" si="6"/>
        <v>1</v>
      </c>
    </row>
    <row r="75" spans="1:13" ht="15" customHeight="1">
      <c r="A75" s="142"/>
      <c r="B75" s="144"/>
      <c r="C75" s="105" t="s">
        <v>9</v>
      </c>
      <c r="D75" s="106">
        <v>86820.46</v>
      </c>
      <c r="E75" s="107">
        <f>E74*$D$11</f>
        <v>0</v>
      </c>
      <c r="F75" s="107">
        <f>F74*$D$11</f>
        <v>0</v>
      </c>
      <c r="G75" s="107">
        <f>G74*$D$11</f>
        <v>0</v>
      </c>
      <c r="H75" s="107">
        <f>H74*$D$11</f>
        <v>0</v>
      </c>
      <c r="I75" s="107">
        <f>I74*$D$11</f>
        <v>0</v>
      </c>
      <c r="J75" s="107">
        <f>J74*$D75</f>
        <v>43410.23</v>
      </c>
      <c r="K75" s="107">
        <f>K74*$D75</f>
        <v>43410.23</v>
      </c>
      <c r="L75" s="107">
        <f>L74*$D$11</f>
        <v>0</v>
      </c>
      <c r="M75" s="108">
        <f t="shared" si="6"/>
        <v>86820.46</v>
      </c>
    </row>
    <row r="76" spans="1:13" ht="15" customHeight="1">
      <c r="A76" s="151">
        <v>24</v>
      </c>
      <c r="B76" s="143" t="s">
        <v>53</v>
      </c>
      <c r="C76" s="101" t="s">
        <v>8</v>
      </c>
      <c r="D76" s="102">
        <f>D77/D$79</f>
        <v>8.9016102451174646E-4</v>
      </c>
      <c r="E76" s="120"/>
      <c r="F76" s="103"/>
      <c r="G76" s="103"/>
      <c r="H76" s="121"/>
      <c r="I76" s="121"/>
      <c r="J76" s="121"/>
      <c r="K76" s="121"/>
      <c r="L76" s="121">
        <v>1</v>
      </c>
      <c r="M76" s="104">
        <f t="shared" si="6"/>
        <v>1</v>
      </c>
    </row>
    <row r="77" spans="1:13" ht="15" customHeight="1">
      <c r="A77" s="152"/>
      <c r="B77" s="144"/>
      <c r="C77" s="105" t="s">
        <v>9</v>
      </c>
      <c r="D77" s="106">
        <v>2916.45</v>
      </c>
      <c r="E77" s="120"/>
      <c r="F77" s="103"/>
      <c r="G77" s="103"/>
      <c r="H77" s="121"/>
      <c r="I77" s="121"/>
      <c r="J77" s="121"/>
      <c r="K77" s="121"/>
      <c r="L77" s="107">
        <f>L76*$D77</f>
        <v>2916.45</v>
      </c>
      <c r="M77" s="108">
        <f t="shared" si="6"/>
        <v>2916.45</v>
      </c>
    </row>
    <row r="78" spans="1:13" ht="15" customHeight="1">
      <c r="A78" s="155"/>
      <c r="B78" s="153" t="s">
        <v>54</v>
      </c>
      <c r="C78" s="109" t="s">
        <v>8</v>
      </c>
      <c r="D78" s="127">
        <f>D16+D18+D20+D22+D24+D26+D28+D30+D32+D34+D36+D52+D54+D56+D58+D60+D62+D64+D66+D68+D70+D72+D74+D76</f>
        <v>1.0000000000000002</v>
      </c>
      <c r="E78" s="128">
        <f>E79/$D79</f>
        <v>3.3291497337068092E-2</v>
      </c>
      <c r="F78" s="129">
        <f>F79/$D79</f>
        <v>4.8127280918398463E-2</v>
      </c>
      <c r="G78" s="129">
        <f t="shared" ref="G78:L78" si="13">G79/$D79</f>
        <v>8.4746583603223263E-2</v>
      </c>
      <c r="H78" s="129">
        <f t="shared" si="13"/>
        <v>0.1216542614428186</v>
      </c>
      <c r="I78" s="129">
        <f t="shared" si="13"/>
        <v>0.12156187551569714</v>
      </c>
      <c r="J78" s="129">
        <f t="shared" si="13"/>
        <v>0.25809664276751659</v>
      </c>
      <c r="K78" s="129">
        <f t="shared" si="13"/>
        <v>0.18087970586359625</v>
      </c>
      <c r="L78" s="129">
        <f t="shared" si="13"/>
        <v>0.15164215102557801</v>
      </c>
      <c r="M78" s="113">
        <f>SUM(E78:L78)</f>
        <v>0.99999999847389642</v>
      </c>
    </row>
    <row r="79" spans="1:13" ht="15" customHeight="1">
      <c r="A79" s="156"/>
      <c r="B79" s="154"/>
      <c r="C79" s="114" t="s">
        <v>9</v>
      </c>
      <c r="D79" s="115">
        <f>D17+D19+D21+D23+D25+D27+D29+D31+D33+D35+D37+D53+D55+D57+D59+D61+D63+D65+D67+D69+D71+D73+D75+D77</f>
        <v>3276317.34</v>
      </c>
      <c r="E79" s="130">
        <f t="shared" ref="E79:M79" si="14">E17+E19+E21+E23+E25+E27+E29+E31+E33+E35+E37+E53+E55+E57+E59+E61+E63+E65+E67+E69+E71+E73+E75+E77</f>
        <v>109073.51000000001</v>
      </c>
      <c r="F79" s="131">
        <f t="shared" si="14"/>
        <v>157680.245</v>
      </c>
      <c r="G79" s="131">
        <f t="shared" si="14"/>
        <v>277656.70136500004</v>
      </c>
      <c r="H79" s="131">
        <f t="shared" si="14"/>
        <v>398577.96625</v>
      </c>
      <c r="I79" s="131">
        <f t="shared" si="14"/>
        <v>398275.28063499997</v>
      </c>
      <c r="J79" s="131">
        <f t="shared" si="14"/>
        <v>845606.50609500019</v>
      </c>
      <c r="K79" s="131">
        <f t="shared" si="14"/>
        <v>592619.31677500007</v>
      </c>
      <c r="L79" s="131">
        <f t="shared" si="14"/>
        <v>496827.80887999997</v>
      </c>
      <c r="M79" s="141">
        <f t="shared" si="14"/>
        <v>3276317.335</v>
      </c>
    </row>
    <row r="80" spans="1:13" ht="15" customHeight="1">
      <c r="A80" s="93"/>
      <c r="B80" s="95"/>
      <c r="C80" s="80"/>
      <c r="D80" s="96"/>
      <c r="E80" s="67"/>
      <c r="F80" s="34"/>
      <c r="G80" s="34"/>
      <c r="H80" s="68"/>
      <c r="I80" s="68"/>
      <c r="J80" s="68"/>
      <c r="K80" s="68"/>
      <c r="L80" s="68"/>
      <c r="M80" s="97"/>
    </row>
    <row r="81" spans="1:13" ht="15" customHeight="1">
      <c r="A81" s="94"/>
      <c r="B81" s="91"/>
      <c r="C81" s="80"/>
      <c r="D81" s="96"/>
      <c r="E81" s="35">
        <f t="shared" ref="E81:K81" si="15">E76*$D$11</f>
        <v>0</v>
      </c>
      <c r="F81" s="35">
        <f t="shared" si="15"/>
        <v>0</v>
      </c>
      <c r="G81" s="35">
        <f t="shared" si="15"/>
        <v>0</v>
      </c>
      <c r="H81" s="35">
        <f t="shared" si="15"/>
        <v>0</v>
      </c>
      <c r="I81" s="35">
        <f t="shared" si="15"/>
        <v>0</v>
      </c>
      <c r="J81" s="35">
        <f t="shared" si="15"/>
        <v>0</v>
      </c>
      <c r="K81" s="35">
        <f t="shared" si="15"/>
        <v>0</v>
      </c>
      <c r="L81" s="35"/>
      <c r="M81" s="98"/>
    </row>
    <row r="82" spans="1:13" ht="20.100000000000001" customHeight="1">
      <c r="A82" s="145" t="s">
        <v>55</v>
      </c>
      <c r="B82" s="146"/>
      <c r="C82" s="136" t="s">
        <v>8</v>
      </c>
      <c r="D82" s="137">
        <f>D16+D18+D20+D22+D24+D26+D28+D30+D32+D34+D36+D52+D54+D56+D58+D60+D62+D64+D66+D68+D70+D72+D74+D76</f>
        <v>1.0000000000000002</v>
      </c>
      <c r="E82" s="138">
        <f>E83/D83</f>
        <v>0.11198056810894154</v>
      </c>
      <c r="F82" s="139">
        <f>F83/$D83</f>
        <v>0.11104447841939842</v>
      </c>
      <c r="G82" s="139">
        <f t="shared" ref="G82:L82" si="16">G83/$D83</f>
        <v>9.9926583191307788E-2</v>
      </c>
      <c r="H82" s="139">
        <f t="shared" si="16"/>
        <v>9.8779560934432756E-2</v>
      </c>
      <c r="I82" s="139">
        <f t="shared" si="16"/>
        <v>9.870454637095305E-2</v>
      </c>
      <c r="J82" s="139">
        <f t="shared" si="16"/>
        <v>0.20956662552433267</v>
      </c>
      <c r="K82" s="139">
        <f t="shared" si="16"/>
        <v>0.14686882083085551</v>
      </c>
      <c r="L82" s="139">
        <f t="shared" si="16"/>
        <v>0.1231288153806286</v>
      </c>
      <c r="M82" s="140">
        <f>SUM(E82:L82)</f>
        <v>0.99999999876085033</v>
      </c>
    </row>
    <row r="83" spans="1:13" ht="20.100000000000001" customHeight="1" thickBot="1">
      <c r="A83" s="147"/>
      <c r="B83" s="148"/>
      <c r="C83" s="132" t="s">
        <v>9</v>
      </c>
      <c r="D83" s="133">
        <f>D79+D13</f>
        <v>4035024.6799999997</v>
      </c>
      <c r="E83" s="134">
        <f>E79+E13</f>
        <v>451844.35600000003</v>
      </c>
      <c r="F83" s="134">
        <f>F79+F13</f>
        <v>448067.21100000001</v>
      </c>
      <c r="G83" s="134">
        <f t="shared" ref="G83:L83" si="17">G79+G13</f>
        <v>403206.22936500004</v>
      </c>
      <c r="H83" s="134">
        <f t="shared" si="17"/>
        <v>398577.96625</v>
      </c>
      <c r="I83" s="134">
        <f t="shared" si="17"/>
        <v>398275.28063499997</v>
      </c>
      <c r="J83" s="134">
        <f t="shared" si="17"/>
        <v>845606.50609500019</v>
      </c>
      <c r="K83" s="134">
        <f t="shared" si="17"/>
        <v>592619.31677500007</v>
      </c>
      <c r="L83" s="134">
        <f t="shared" si="17"/>
        <v>496827.80887999997</v>
      </c>
      <c r="M83" s="135">
        <f>M79+M13</f>
        <v>4035024.6749999998</v>
      </c>
    </row>
    <row r="84" spans="1:13" ht="9.9499999999999993" customHeight="1" thickBot="1">
      <c r="A84" s="3"/>
      <c r="B84" s="3"/>
      <c r="C84" s="4"/>
      <c r="D84" s="4"/>
      <c r="E84" s="3"/>
      <c r="F84" s="3"/>
      <c r="G84" s="3"/>
      <c r="H84" s="3"/>
      <c r="I84" s="3"/>
      <c r="J84" s="3"/>
      <c r="K84" s="3"/>
      <c r="L84" s="3"/>
      <c r="M84" s="3"/>
    </row>
    <row r="85" spans="1:13" ht="18" customHeight="1">
      <c r="A85" s="16"/>
      <c r="B85" s="17"/>
      <c r="C85" s="17"/>
      <c r="D85" s="17"/>
      <c r="E85" s="17"/>
      <c r="F85" s="18"/>
      <c r="G85" s="40" t="s">
        <v>10</v>
      </c>
      <c r="H85" s="19"/>
      <c r="I85" s="19"/>
      <c r="J85" s="19"/>
      <c r="K85" s="19"/>
      <c r="L85" s="19"/>
      <c r="M85" s="20"/>
    </row>
    <row r="86" spans="1:13" ht="14.25" customHeight="1">
      <c r="A86" s="21"/>
      <c r="B86" s="14"/>
      <c r="C86" s="14"/>
      <c r="D86" s="14"/>
      <c r="E86" s="14"/>
      <c r="F86" s="39"/>
      <c r="G86" s="9"/>
      <c r="H86" s="7"/>
      <c r="I86" s="7"/>
      <c r="J86" s="7"/>
      <c r="K86" s="7"/>
      <c r="L86" s="7"/>
      <c r="M86" s="24"/>
    </row>
    <row r="87" spans="1:13" ht="30" customHeight="1">
      <c r="A87" s="21"/>
      <c r="B87" s="15"/>
      <c r="C87" s="14"/>
      <c r="D87" s="149" t="s">
        <v>17</v>
      </c>
      <c r="E87" s="149"/>
      <c r="F87" s="32"/>
      <c r="G87" s="6"/>
      <c r="H87" s="7"/>
      <c r="I87" s="7"/>
      <c r="J87" s="7"/>
      <c r="K87" s="7"/>
      <c r="L87" s="7"/>
      <c r="M87" s="22"/>
    </row>
    <row r="88" spans="1:13" ht="14.25" customHeight="1">
      <c r="A88" s="23"/>
      <c r="B88" s="41" t="s">
        <v>16</v>
      </c>
      <c r="C88" s="8"/>
      <c r="D88" s="150" t="s">
        <v>13</v>
      </c>
      <c r="E88" s="150"/>
      <c r="F88" s="31"/>
      <c r="G88" s="9"/>
      <c r="H88" s="7"/>
      <c r="I88" s="7"/>
      <c r="J88" s="7"/>
      <c r="K88" s="7"/>
      <c r="L88" s="7"/>
      <c r="M88" s="24"/>
    </row>
    <row r="89" spans="1:13" ht="14.25" customHeight="1" thickBot="1">
      <c r="A89" s="25"/>
      <c r="B89" s="38"/>
      <c r="C89" s="26"/>
      <c r="D89" s="26"/>
      <c r="E89" s="27"/>
      <c r="F89" s="28"/>
      <c r="G89" s="29"/>
      <c r="H89" s="27"/>
      <c r="I89" s="27"/>
      <c r="J89" s="27"/>
      <c r="K89" s="27"/>
      <c r="L89" s="27"/>
      <c r="M89" s="30"/>
    </row>
  </sheetData>
  <mergeCells count="66">
    <mergeCell ref="A3:M3"/>
    <mergeCell ref="A4:B4"/>
    <mergeCell ref="B8:B9"/>
    <mergeCell ref="B10:B11"/>
    <mergeCell ref="A8:A9"/>
    <mergeCell ref="A10:A11"/>
    <mergeCell ref="A12:A13"/>
    <mergeCell ref="A34:A35"/>
    <mergeCell ref="A22:A23"/>
    <mergeCell ref="A20:A21"/>
    <mergeCell ref="B20:B21"/>
    <mergeCell ref="A24:A25"/>
    <mergeCell ref="A32:A33"/>
    <mergeCell ref="A16:A17"/>
    <mergeCell ref="B16:B17"/>
    <mergeCell ref="B12:B13"/>
    <mergeCell ref="B18:B19"/>
    <mergeCell ref="A18:A19"/>
    <mergeCell ref="B24:B25"/>
    <mergeCell ref="B22:B23"/>
    <mergeCell ref="A26:A27"/>
    <mergeCell ref="B30:B31"/>
    <mergeCell ref="D43:E43"/>
    <mergeCell ref="A28:A29"/>
    <mergeCell ref="A48:M48"/>
    <mergeCell ref="A49:B49"/>
    <mergeCell ref="D44:E44"/>
    <mergeCell ref="B34:B35"/>
    <mergeCell ref="B36:B37"/>
    <mergeCell ref="A38:B39"/>
    <mergeCell ref="B26:B27"/>
    <mergeCell ref="B28:B29"/>
    <mergeCell ref="A52:A53"/>
    <mergeCell ref="B52:B53"/>
    <mergeCell ref="A54:A55"/>
    <mergeCell ref="B54:B55"/>
    <mergeCell ref="B32:B33"/>
    <mergeCell ref="A30:A31"/>
    <mergeCell ref="A36:A37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8:A69"/>
    <mergeCell ref="B68:B69"/>
    <mergeCell ref="A70:A71"/>
    <mergeCell ref="B70:B71"/>
    <mergeCell ref="A72:A73"/>
    <mergeCell ref="B72:B73"/>
    <mergeCell ref="A74:A75"/>
    <mergeCell ref="B74:B75"/>
    <mergeCell ref="A82:B83"/>
    <mergeCell ref="D87:E87"/>
    <mergeCell ref="D88:E88"/>
    <mergeCell ref="A76:A77"/>
    <mergeCell ref="B76:B77"/>
    <mergeCell ref="B78:B79"/>
    <mergeCell ref="A78:A79"/>
  </mergeCells>
  <phoneticPr fontId="2" type="noConversion"/>
  <printOptions horizontalCentered="1" verticalCentered="1"/>
  <pageMargins left="0.54" right="0.19685039370078741" top="0.39370078740157483" bottom="0.23622047244094491" header="0.19685039370078741" footer="0"/>
  <pageSetup paperSize="9" scale="70" orientation="landscape" horizontalDpi="4294967295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CRONOGRAMA FISICO FINANCEIRO</vt:lpstr>
      <vt:lpstr>'CRONOGRAMA FISICO FINANCEIRO'!Area_de_impressao</vt:lpstr>
    </vt:vector>
  </TitlesOfParts>
  <Company>Setop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Setop</dc:creator>
  <cp:lastModifiedBy>User</cp:lastModifiedBy>
  <cp:lastPrinted>2025-10-24T13:45:46Z</cp:lastPrinted>
  <dcterms:created xsi:type="dcterms:W3CDTF">2006-09-22T13:55:22Z</dcterms:created>
  <dcterms:modified xsi:type="dcterms:W3CDTF">2025-10-24T19:31:43Z</dcterms:modified>
</cp:coreProperties>
</file>