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_de_trabalho" defaultThemeVersion="124226"/>
  <mc:AlternateContent xmlns:mc="http://schemas.openxmlformats.org/markup-compatibility/2006">
    <mc:Choice Requires="x15">
      <x15ac:absPath xmlns:x15ac="http://schemas.microsoft.com/office/spreadsheetml/2010/11/ac" url="G:\.shortcut-targets-by-id\1YkzwjCJHRwlrnkxsnB9yrb9WOYZxcIo1\_PROJETOS\CLIENTE 106 - Prefeitura de João Monlevade\Emissao Final\Gerados\Entrega Final_RV01_260709\1.0 CPU\1.1 ORÇAMENTO\1_PLANILHA CPU\"/>
    </mc:Choice>
  </mc:AlternateContent>
  <xr:revisionPtr revIDLastSave="0" documentId="13_ncr:1_{563D467B-5814-4ACF-8B54-9E0F0E6D59A0}" xr6:coauthVersionLast="47" xr6:coauthVersionMax="47" xr10:uidLastSave="{00000000-0000-0000-0000-000000000000}"/>
  <bookViews>
    <workbookView xWindow="28680" yWindow="-690" windowWidth="29040" windowHeight="15720" tabRatio="901" activeTab="1" xr2:uid="{00000000-000D-0000-FFFF-FFFF00000000}"/>
  </bookViews>
  <sheets>
    <sheet name="RESUMO" sheetId="59" r:id="rId1"/>
    <sheet name="Orçamento" sheetId="21" r:id="rId2"/>
    <sheet name="CRONOGRAMA" sheetId="52" r:id="rId3"/>
    <sheet name="Composição" sheetId="51" r:id="rId4"/>
    <sheet name="Frota Coleta" sheetId="60" r:id="rId5"/>
    <sheet name="BDI" sheetId="55" r:id="rId6"/>
    <sheet name="EQUIPAMENTOS" sheetId="46" r:id="rId7"/>
    <sheet name="MãoDeObra" sheetId="53" r:id="rId8"/>
    <sheet name="ENCARGOS" sheetId="56" r:id="rId9"/>
    <sheet name="ENCARGOS2" sheetId="58" r:id="rId10"/>
    <sheet name="BD" sheetId="13" r:id="rId11"/>
    <sheet name="MAPA DE COTAÇÕES" sheetId="61" r:id="rId12"/>
    <sheet name="Premissas" sheetId="27" r:id="rId13"/>
    <sheet name="mat sinapi 04_2024" sheetId="47" state="hidden" r:id="rId14"/>
    <sheet name="Consumo" sheetId="37" state="hidden" r:id="rId15"/>
  </sheets>
  <definedNames>
    <definedName name="\0" localSheetId="5">#REF!</definedName>
    <definedName name="\0" localSheetId="8">#REF!</definedName>
    <definedName name="\0" localSheetId="9">#REF!</definedName>
    <definedName name="\0">#REF!</definedName>
    <definedName name="_____xlfn_SUMIFS">NA()</definedName>
    <definedName name="____sub1" localSheetId="5">#REF!</definedName>
    <definedName name="____sub1">#REF!</definedName>
    <definedName name="____sub2" localSheetId="5">#REF!</definedName>
    <definedName name="____sub2">#REF!</definedName>
    <definedName name="____sub3" localSheetId="5">#REF!</definedName>
    <definedName name="____sub3">#REF!</definedName>
    <definedName name="____sub4">#REF!</definedName>
    <definedName name="____xlfn_SUMIFS">NA()</definedName>
    <definedName name="___sub1" localSheetId="8">#REF!</definedName>
    <definedName name="___sub1" localSheetId="9">#REF!</definedName>
    <definedName name="___sub1">#REF!</definedName>
    <definedName name="___sub2" localSheetId="8">#REF!</definedName>
    <definedName name="___sub2" localSheetId="9">#REF!</definedName>
    <definedName name="___sub2">#REF!</definedName>
    <definedName name="___sub3" localSheetId="8">#REF!</definedName>
    <definedName name="___sub3" localSheetId="9">#REF!</definedName>
    <definedName name="___sub3">#REF!</definedName>
    <definedName name="___sub4">#REF!</definedName>
    <definedName name="___xlfn_SUMIFS">NA()</definedName>
    <definedName name="__BUD1" localSheetId="8">#REF!</definedName>
    <definedName name="__BUD1" localSheetId="9">#REF!</definedName>
    <definedName name="__BUD1">#REF!</definedName>
    <definedName name="__BUD2" localSheetId="8">#REF!</definedName>
    <definedName name="__BUD2" localSheetId="9">#REF!</definedName>
    <definedName name="__BUD2">#REF!</definedName>
    <definedName name="__BUD3" localSheetId="8">#REF!</definedName>
    <definedName name="__BUD3" localSheetId="9">#REF!</definedName>
    <definedName name="__BUD3">#REF!</definedName>
    <definedName name="__BUD4">#REF!</definedName>
    <definedName name="__BUD5">#REF!</definedName>
    <definedName name="__BUD6">#REF!</definedName>
    <definedName name="__BUD7">#REF!</definedName>
    <definedName name="__BUD8">#REF!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IA1">#REF!</definedName>
    <definedName name="__DIA2">#REF!</definedName>
    <definedName name="__DIA3">#REF!</definedName>
    <definedName name="__DIA4">#REF!</definedName>
    <definedName name="__DIA5">#REF!</definedName>
    <definedName name="__DIA6">#REF!</definedName>
    <definedName name="__DIA7">#REF!</definedName>
    <definedName name="__DIA8">#REF!</definedName>
    <definedName name="__LAB1">#REF!</definedName>
    <definedName name="__LAB2">#REF!</definedName>
    <definedName name="__LAB3">#REF!</definedName>
    <definedName name="__PAR1">#REF!</definedName>
    <definedName name="__PAR2">#REF!</definedName>
    <definedName name="__PAR3">#REF!</definedName>
    <definedName name="__PAR4">#REF!</definedName>
    <definedName name="__PRU2006">#REF!</definedName>
    <definedName name="__RBC2006">#REF!</definedName>
    <definedName name="__sub1">#REF!</definedName>
    <definedName name="__sub2">#REF!</definedName>
    <definedName name="__sub3">#REF!</definedName>
    <definedName name="__sub4">#REF!</definedName>
    <definedName name="__xlfn_SUMIFS">NA()</definedName>
    <definedName name="__xlnm_Criteria">NA()</definedName>
    <definedName name="__xlnm_Database">NA()</definedName>
    <definedName name="__xlnm_Extract">NA()</definedName>
    <definedName name="__xlnm_Print_Area">NA()</definedName>
    <definedName name="__xlnm_Recorder">NA()</definedName>
    <definedName name="_0">NA()</definedName>
    <definedName name="_0_1">NA()</definedName>
    <definedName name="_11_08_2016">#REF!</definedName>
    <definedName name="_1DescProd">NA()</definedName>
    <definedName name="_2Aplicação">NA()</definedName>
    <definedName name="_3NCarItem">NA()</definedName>
    <definedName name="_4NDescGen">NA()</definedName>
    <definedName name="_5NCódBusca">NA()</definedName>
    <definedName name="_A">NA()</definedName>
    <definedName name="_B">NA()</definedName>
    <definedName name="_BUD1">NA()</definedName>
    <definedName name="_BUD2">NA()</definedName>
    <definedName name="_BUD3">NA()</definedName>
    <definedName name="_BUD4">NA()</definedName>
    <definedName name="_BUD5">NA()</definedName>
    <definedName name="_BUD6">NA()</definedName>
    <definedName name="_BUD7">NA()</definedName>
    <definedName name="_BUD8">NA()</definedName>
    <definedName name="_C">NA()</definedName>
    <definedName name="_D">NA()</definedName>
    <definedName name="_DAT1">NA()</definedName>
    <definedName name="_DAT10">NA()</definedName>
    <definedName name="_DAT11">NA()</definedName>
    <definedName name="_DAT12">NA()</definedName>
    <definedName name="_DAT13">NA()</definedName>
    <definedName name="_DAT14">NA()</definedName>
    <definedName name="_DAT15">NA()</definedName>
    <definedName name="_DAT2">NA()</definedName>
    <definedName name="_DAT3">NA()</definedName>
    <definedName name="_DAT4">NA()</definedName>
    <definedName name="_DAT5">NA()</definedName>
    <definedName name="_DAT6">NA()</definedName>
    <definedName name="_DAT7">NA()</definedName>
    <definedName name="_DAT8">NA()</definedName>
    <definedName name="_DAT9">NA()</definedName>
    <definedName name="_DescGenérica">NA()</definedName>
    <definedName name="_DIA1">NA()</definedName>
    <definedName name="_DIA2">NA()</definedName>
    <definedName name="_DIA3">NA()</definedName>
    <definedName name="_DIA4">NA()</definedName>
    <definedName name="_DIA5">NA()</definedName>
    <definedName name="_DIA6">NA()</definedName>
    <definedName name="_DIA7">NA()</definedName>
    <definedName name="_DIA8">NA()</definedName>
    <definedName name="_Fill" hidden="1">#REF!</definedName>
    <definedName name="_xlnm._FilterDatabase" localSheetId="10" hidden="1">BD!$B$7:$J$48</definedName>
    <definedName name="_xlnm._FilterDatabase" localSheetId="11" hidden="1">'MAPA DE COTAÇÕES'!$A$3:$F$3</definedName>
    <definedName name="_xlnm._FilterDatabase" localSheetId="13" hidden="1">'mat sinapi 04_2024'!$A$7:$E$4856</definedName>
    <definedName name="_G">NA()</definedName>
    <definedName name="_Key1" localSheetId="0" hidden="1">#REF!</definedName>
    <definedName name="_Key1">NA()</definedName>
    <definedName name="_Key2" hidden="1">#REF!</definedName>
    <definedName name="_LAB1">NA()</definedName>
    <definedName name="_LAB2">NA()</definedName>
    <definedName name="_LAB3">NA()</definedName>
    <definedName name="_N2Aplicação">NA()</definedName>
    <definedName name="_orc3">#REF!</definedName>
    <definedName name="_Order1" hidden="1">255</definedName>
    <definedName name="_Order2" hidden="1">255</definedName>
    <definedName name="_PAR1">NA()</definedName>
    <definedName name="_PAR2">NA()</definedName>
    <definedName name="_PAR3">NA()</definedName>
    <definedName name="_PAR4">NA()</definedName>
    <definedName name="_PRU2006">NA()</definedName>
    <definedName name="_RBC2006">NA()</definedName>
    <definedName name="_Sort" localSheetId="0" hidden="1">#REF!</definedName>
    <definedName name="_Sort">NA()</definedName>
    <definedName name="_sub1">#REF!</definedName>
    <definedName name="_sub1_4">#REF!</definedName>
    <definedName name="_sub1_5">#REF!</definedName>
    <definedName name="_sub1_6">#REF!</definedName>
    <definedName name="_sub2">#REF!</definedName>
    <definedName name="_sub2_4">#REF!</definedName>
    <definedName name="_sub2_5">#REF!</definedName>
    <definedName name="_sub2_6">#REF!</definedName>
    <definedName name="_sub3">#REF!</definedName>
    <definedName name="_sub3_4">#REF!</definedName>
    <definedName name="_sub3_5">#REF!</definedName>
    <definedName name="_sub3_6">#REF!</definedName>
    <definedName name="_sub4">#REF!</definedName>
    <definedName name="_sub4_4">#REF!</definedName>
    <definedName name="_sub4_5">#REF!</definedName>
    <definedName name="_sub4_6">#REF!</definedName>
    <definedName name="_TAB1">NA()</definedName>
    <definedName name="_tab13">NA()</definedName>
    <definedName name="_TABELAPRU">NA()</definedName>
    <definedName name="_Table1_In1">NA()</definedName>
    <definedName name="_Table1_Out">NA()</definedName>
    <definedName name="_Table2_In1">NA()</definedName>
    <definedName name="_Table2_Out">NA()</definedName>
    <definedName name="_ValorSaídaSelecionada">NA()</definedName>
    <definedName name="_VE5">"[3]memorial!#ref!"</definedName>
    <definedName name="_VO1">"[3]memorial!#ref!"</definedName>
    <definedName name="_Y">NA()</definedName>
    <definedName name="_Z">NA()</definedName>
    <definedName name="A" localSheetId="8">#REF!</definedName>
    <definedName name="A" localSheetId="9">#REF!</definedName>
    <definedName name="a">#REF!</definedName>
    <definedName name="A__4">"[3]memorial!#ref!"</definedName>
    <definedName name="A__5">"[3]memorial!#ref!"</definedName>
    <definedName name="A_1">"[3]memorial!#ref!"</definedName>
    <definedName name="A_Brita_25" localSheetId="8">#REF!</definedName>
    <definedName name="A_Brita_25" localSheetId="9">#REF!</definedName>
    <definedName name="A_Brita_25">#REF!</definedName>
    <definedName name="A_Chapisco" localSheetId="8">#REF!</definedName>
    <definedName name="A_Chapisco" localSheetId="9">#REF!</definedName>
    <definedName name="A_Chapisco">#REF!</definedName>
    <definedName name="A_Chapisco_rústico" localSheetId="8">#REF!</definedName>
    <definedName name="A_Chapisco_rústico" localSheetId="9">#REF!</definedName>
    <definedName name="A_Chapisco_rústico">#REF!</definedName>
    <definedName name="A_Comprimento">#REF!</definedName>
    <definedName name="A_Concreto_A">#REF!</definedName>
    <definedName name="A_Concreto_M">#REF!</definedName>
    <definedName name="A_Concreto_S">#REF!</definedName>
    <definedName name="A_Escavação">#REF!</definedName>
    <definedName name="A_Espessura">#REF!</definedName>
    <definedName name="A_I_C_V">NA()</definedName>
    <definedName name="A_Impermeabilizacao" localSheetId="8">#REF!</definedName>
    <definedName name="A_Impermeabilizacao" localSheetId="9">#REF!</definedName>
    <definedName name="A_Impermeabilizacao">#REF!</definedName>
    <definedName name="A_Largura" localSheetId="8">#REF!</definedName>
    <definedName name="A_Largura" localSheetId="9">#REF!</definedName>
    <definedName name="A_Largura">#REF!</definedName>
    <definedName name="A_M_FRA">NA()</definedName>
    <definedName name="A_Massa_única" localSheetId="8">#REF!</definedName>
    <definedName name="A_Massa_única" localSheetId="9">#REF!</definedName>
    <definedName name="A_Massa_única">#REF!</definedName>
    <definedName name="A_METROS">NA()</definedName>
    <definedName name="A_Pintura" localSheetId="8">#REF!</definedName>
    <definedName name="A_Pintura" localSheetId="9">#REF!</definedName>
    <definedName name="A_Pintura">#REF!</definedName>
    <definedName name="A_Profundidade" localSheetId="8">#REF!</definedName>
    <definedName name="A_Profundidade" localSheetId="9">#REF!</definedName>
    <definedName name="A_Profundidade">#REF!</definedName>
    <definedName name="A_reaterro" localSheetId="8">#REF!</definedName>
    <definedName name="A_reaterro" localSheetId="9">#REF!</definedName>
    <definedName name="A_reaterro">#REF!</definedName>
    <definedName name="aa">NA()</definedName>
    <definedName name="AAA" localSheetId="5" hidden="1">{#N/A,#N/A,FALSE,"SYSOC";#N/A,#N/A,FALSE,"RESU-GESTION";#N/A,#N/A,FALSE,"EVOL-MNA";#N/A,#N/A,FALSE,"VTAS-ANALI";#N/A,#N/A,FALSE,"ANALI-GSFIJOS";#N/A,#N/A,FALSE,"DETA-RUBROS";#N/A,#N/A,FALSE,"ANALI-CNF";#N/A,#N/A,FALSE,"BILAN";#N/A,#N/A,FALSE,"TAB_FIN";#N/A,#N/A,FALSE,"IND_ECO"}</definedName>
    <definedName name="AAA" localSheetId="3" hidden="1">{#N/A,#N/A,FALSE,"SYSOC";#N/A,#N/A,FALSE,"RESU-GESTION";#N/A,#N/A,FALSE,"EVOL-MNA";#N/A,#N/A,FALSE,"VTAS-ANALI";#N/A,#N/A,FALSE,"ANALI-GSFIJOS";#N/A,#N/A,FALSE,"DETA-RUBROS";#N/A,#N/A,FALSE,"ANALI-CNF";#N/A,#N/A,FALSE,"BILAN";#N/A,#N/A,FALSE,"TAB_FIN";#N/A,#N/A,FALSE,"IND_ECO"}</definedName>
    <definedName name="AAA" localSheetId="2" hidden="1">{#N/A,#N/A,FALSE,"SYSOC";#N/A,#N/A,FALSE,"RESU-GESTION";#N/A,#N/A,FALSE,"EVOL-MNA";#N/A,#N/A,FALSE,"VTAS-ANALI";#N/A,#N/A,FALSE,"ANALI-GSFIJOS";#N/A,#N/A,FALSE,"DETA-RUBROS";#N/A,#N/A,FALSE,"ANALI-CNF";#N/A,#N/A,FALSE,"BILAN";#N/A,#N/A,FALSE,"TAB_FIN";#N/A,#N/A,FALSE,"IND_ECO"}</definedName>
    <definedName name="AAA" localSheetId="8" hidden="1">{#N/A,#N/A,FALSE,"SYSOC";#N/A,#N/A,FALSE,"RESU-GESTION";#N/A,#N/A,FALSE,"EVOL-MNA";#N/A,#N/A,FALSE,"VTAS-ANALI";#N/A,#N/A,FALSE,"ANALI-GSFIJOS";#N/A,#N/A,FALSE,"DETA-RUBROS";#N/A,#N/A,FALSE,"ANALI-CNF";#N/A,#N/A,FALSE,"BILAN";#N/A,#N/A,FALSE,"TAB_FIN";#N/A,#N/A,FALSE,"IND_ECO"}</definedName>
    <definedName name="AAA" localSheetId="9" hidden="1">{#N/A,#N/A,FALSE,"SYSOC";#N/A,#N/A,FALSE,"RESU-GESTION";#N/A,#N/A,FALSE,"EVOL-MNA";#N/A,#N/A,FALSE,"VTAS-ANALI";#N/A,#N/A,FALSE,"ANALI-GSFIJOS";#N/A,#N/A,FALSE,"DETA-RUBROS";#N/A,#N/A,FALSE,"ANALI-CNF";#N/A,#N/A,FALSE,"BILAN";#N/A,#N/A,FALSE,"TAB_FIN";#N/A,#N/A,FALSE,"IND_ECO"}</definedName>
    <definedName name="AAA" localSheetId="7" hidden="1">{#N/A,#N/A,FALSE,"SYSOC";#N/A,#N/A,FALSE,"RESU-GESTION";#N/A,#N/A,FALSE,"EVOL-MNA";#N/A,#N/A,FALSE,"VTAS-ANALI";#N/A,#N/A,FALSE,"ANALI-GSFIJOS";#N/A,#N/A,FALSE,"DETA-RUBROS";#N/A,#N/A,FALSE,"ANALI-CNF";#N/A,#N/A,FALSE,"BILAN";#N/A,#N/A,FALSE,"TAB_FIN";#N/A,#N/A,FALSE,"IND_ECO"}</definedName>
    <definedName name="AAA" localSheetId="13" hidden="1">{#N/A,#N/A,FALSE,"SYSOC";#N/A,#N/A,FALSE,"RESU-GESTION";#N/A,#N/A,FALSE,"EVOL-MNA";#N/A,#N/A,FALSE,"VTAS-ANALI";#N/A,#N/A,FALSE,"ANALI-GSFIJOS";#N/A,#N/A,FALSE,"DETA-RUBROS";#N/A,#N/A,FALSE,"ANALI-CNF";#N/A,#N/A,FALSE,"BILAN";#N/A,#N/A,FALSE,"TAB_FIN";#N/A,#N/A,FALSE,"IND_ECO"}</definedName>
    <definedName name="AAA" localSheetId="0" hidden="1">{#N/A,#N/A,FALSE,"SYSOC";#N/A,#N/A,FALSE,"RESU-GESTION";#N/A,#N/A,FALSE,"EVOL-MNA";#N/A,#N/A,FALSE,"VTAS-ANALI";#N/A,#N/A,FALSE,"ANALI-GSFIJOS";#N/A,#N/A,FALSE,"DETA-RUBROS";#N/A,#N/A,FALSE,"ANALI-CNF";#N/A,#N/A,FALSE,"BILAN";#N/A,#N/A,FALSE,"TAB_FIN";#N/A,#N/A,FALSE,"IND_ECO"}</definedName>
    <definedName name="AAA" hidden="1">{#N/A,#N/A,FALSE,"SYSOC";#N/A,#N/A,FALSE,"RESU-GESTION";#N/A,#N/A,FALSE,"EVOL-MNA";#N/A,#N/A,FALSE,"VTAS-ANALI";#N/A,#N/A,FALSE,"ANALI-GSFIJOS";#N/A,#N/A,FALSE,"DETA-RUBROS";#N/A,#N/A,FALSE,"ANALI-CNF";#N/A,#N/A,FALSE,"BILAN";#N/A,#N/A,FALSE,"TAB_FIN";#N/A,#N/A,FALSE,"IND_ECO"}</definedName>
    <definedName name="AALVENARIA">"[3]memorial!#ref!"</definedName>
    <definedName name="abastecimento">NA()</definedName>
    <definedName name="ABC">#REF!</definedName>
    <definedName name="ABRIL">NA()</definedName>
    <definedName name="abs">"[5]rec_mwh!#ref!"</definedName>
    <definedName name="absenteísmo">#REF!</definedName>
    <definedName name="achapisco1">"[3]memorial!#ref!"</definedName>
    <definedName name="ACRE" hidden="1">#REF!</definedName>
    <definedName name="Acréscimo_de_hora_extra">NA()</definedName>
    <definedName name="Acréscimo_feriado">NA()</definedName>
    <definedName name="ACTU_1995">NA()</definedName>
    <definedName name="ACUM">NA()</definedName>
    <definedName name="ACUM1">NA()</definedName>
    <definedName name="ACUM2">NA()</definedName>
    <definedName name="ACUM3">NA()</definedName>
    <definedName name="ACUM4">NA()</definedName>
    <definedName name="ACUM5">NA()</definedName>
    <definedName name="ACUM6">NA()</definedName>
    <definedName name="ACUM7">NA()</definedName>
    <definedName name="ACUM8">NA()</definedName>
    <definedName name="ademir" hidden="1">{#N/A,#N/A,FALSE,"Cronograma";#N/A,#N/A,FALSE,"Cronogr. 2"}</definedName>
    <definedName name="Adesão" localSheetId="5">#REF!</definedName>
    <definedName name="Adesão" localSheetId="0">#REF!</definedName>
    <definedName name="Adesão">#REF!</definedName>
    <definedName name="Adicional_noturno">NA()</definedName>
    <definedName name="AdiNot" localSheetId="8">#REF!</definedName>
    <definedName name="AdiNot" localSheetId="9">#REF!</definedName>
    <definedName name="AdiNot">#REF!</definedName>
    <definedName name="ADM">NA()</definedName>
    <definedName name="admbarramansa">NA()</definedName>
    <definedName name="ADS">NA()</definedName>
    <definedName name="AF">NA()</definedName>
    <definedName name="AFSDF">NA()</definedName>
    <definedName name="AFSF">NA()</definedName>
    <definedName name="AGOSTO">NA()</definedName>
    <definedName name="agrupII">#REF!</definedName>
    <definedName name="AGSD">NA()</definedName>
    <definedName name="AGSDG">NA()</definedName>
    <definedName name="AIR">#REF!</definedName>
    <definedName name="AIR_24">#REF!</definedName>
    <definedName name="Ajudante_diu_cap_mec">NA()</definedName>
    <definedName name="Ajudante_diu_cap_mec_res">NA()</definedName>
    <definedName name="Ajudante_diu_eq_padrão">NA()</definedName>
    <definedName name="Ajudante_diu_eq_padrão_res">NA()</definedName>
    <definedName name="Ajudante_diu_lav_vias">NA()</definedName>
    <definedName name="Ajudante_diu_lav_vias_res">NA()</definedName>
    <definedName name="Ajudante_diu_op_aterro">NA()</definedName>
    <definedName name="Ajudante_diu_op_aterro_res">NA()</definedName>
    <definedName name="Ajudante_diu_usi_rec_comp">NA()</definedName>
    <definedName name="Ajudante_diu_usi_rec_comp_res">NA()</definedName>
    <definedName name="Ajudante_diu_usi_tra_RSSS">NA()</definedName>
    <definedName name="Ajudante_diu_usi_tra_RSSS_res">NA()</definedName>
    <definedName name="Ajudante_not_cap_mec">NA()</definedName>
    <definedName name="Ajudante_not_cap_mec_res">NA()</definedName>
    <definedName name="Ajudante_not_eq_padrão">NA()</definedName>
    <definedName name="Ajudante_not_eq_padrão_res">NA()</definedName>
    <definedName name="Ajudante_not_lav_vias">NA()</definedName>
    <definedName name="Ajudante_not_lav_vias_res">NA()</definedName>
    <definedName name="Ajudante_not_op_aterro">NA()</definedName>
    <definedName name="Ajudante_not_op_aterro_res">NA()</definedName>
    <definedName name="Ajudante_not_usi_rec_comp">NA()</definedName>
    <definedName name="Ajudante_not_usi_rec_comp_res">NA()</definedName>
    <definedName name="Ajudante_not_usi_tra_RSSS">NA()</definedName>
    <definedName name="Ajudante_not_usi_tra_RSSS_res">NA()</definedName>
    <definedName name="AL">#REF!</definedName>
    <definedName name="Alerta1">NA()</definedName>
    <definedName name="Alerta10">NA()</definedName>
    <definedName name="Alerta2">NA()</definedName>
    <definedName name="Alerta3">NA()</definedName>
    <definedName name="Alerta4">NA()</definedName>
    <definedName name="alerta5">NA()</definedName>
    <definedName name="alerta6">NA()</definedName>
    <definedName name="alerta7">NA()</definedName>
    <definedName name="alerta8">NA()</definedName>
    <definedName name="alerta9">NA()</definedName>
    <definedName name="alfa" localSheetId="8">#REF!</definedName>
    <definedName name="alfa" localSheetId="9">#REF!</definedName>
    <definedName name="alfa">#REF!</definedName>
    <definedName name="almoxarifado">NA()</definedName>
    <definedName name="ALPHA" localSheetId="8">#REF!</definedName>
    <definedName name="ALPHA" localSheetId="9">#REF!</definedName>
    <definedName name="ALPHA">#REF!</definedName>
    <definedName name="altera">NA()</definedName>
    <definedName name="Alterar">NA()</definedName>
    <definedName name="alvenaria">#REF!</definedName>
    <definedName name="alvenaria_1" localSheetId="5">#REF!</definedName>
    <definedName name="alvenaria_1" localSheetId="8">#REF!</definedName>
    <definedName name="alvenaria_1" localSheetId="9">#REF!</definedName>
    <definedName name="alvenaria_1">#REF!</definedName>
    <definedName name="alvenaria_1_1_2" localSheetId="5">#REF!</definedName>
    <definedName name="alvenaria_1_1_2">#REF!</definedName>
    <definedName name="alvenaria_1_2" localSheetId="5">#REF!</definedName>
    <definedName name="alvenaria_1_2">#REF!</definedName>
    <definedName name="AM">NA()</definedName>
    <definedName name="Análise">NA()</definedName>
    <definedName name="AnimCapa">NA()</definedName>
    <definedName name="AnimDetalhes">NA()</definedName>
    <definedName name="aout">NA()</definedName>
    <definedName name="AP">NA()</definedName>
    <definedName name="Apoio">NA()</definedName>
    <definedName name="AREA">NA()</definedName>
    <definedName name="_xlnm.Extract">#REF!</definedName>
    <definedName name="_xlnm.Print_Area" localSheetId="10">BD!$B$1:$J$48</definedName>
    <definedName name="_xlnm.Print_Area" localSheetId="5">BDI!$B$2:$F$34</definedName>
    <definedName name="_xlnm.Print_Area" localSheetId="3">Composição!$B$2:$I$104</definedName>
    <definedName name="_xlnm.Print_Area" localSheetId="2">CRONOGRAMA!$B$2:$P$18</definedName>
    <definedName name="_xlnm.Print_Area" localSheetId="8">ENCARGOS!$B$2:$F$44</definedName>
    <definedName name="_xlnm.Print_Area" localSheetId="9">ENCARGOS2!$B$2:$F$44</definedName>
    <definedName name="_xlnm.Print_Area" localSheetId="6">EQUIPAMENTOS!$B$2:$H$110</definedName>
    <definedName name="_xlnm.Print_Area" localSheetId="4">'Frota Coleta'!$A$1:$M$54</definedName>
    <definedName name="_xlnm.Print_Area" localSheetId="7">MãoDeObra!$B$2:$I$214</definedName>
    <definedName name="_xlnm.Print_Area" localSheetId="11">'MAPA DE COTAÇÕES'!$A$1:$F$70</definedName>
    <definedName name="_xlnm.Print_Area" localSheetId="1">Orçamento!$C$2:$O$13</definedName>
    <definedName name="_xlnm.Print_Area" localSheetId="12">Premissas!$A$1:$J$69</definedName>
    <definedName name="_xlnm.Print_Area" localSheetId="0">RESUMO!$A$1:$D$10</definedName>
    <definedName name="_xlnm.Print_Area">#REF!</definedName>
    <definedName name="AREA_FRAC">NA()</definedName>
    <definedName name="Área_impressão_IM" localSheetId="5">#REF!</definedName>
    <definedName name="Área_impressão_IM">#REF!</definedName>
    <definedName name="AREA_LEG">NA()</definedName>
    <definedName name="AREA_MUN">NA()</definedName>
    <definedName name="AREA1">NA()</definedName>
    <definedName name="area2">NA()</definedName>
    <definedName name="AREA3">NA()</definedName>
    <definedName name="AREA4">NA()</definedName>
    <definedName name="AREA5">NA()</definedName>
    <definedName name="AREA6">NA()</definedName>
    <definedName name="AREA7">NA()</definedName>
    <definedName name="AREA8">NA()</definedName>
    <definedName name="AREA94">NA()</definedName>
    <definedName name="AREA95">NA()</definedName>
    <definedName name="áreaCP">NA()</definedName>
    <definedName name="áreaeqp">NA()</definedName>
    <definedName name="AREAFRAC">NA()</definedName>
    <definedName name="áreamat">NA()</definedName>
    <definedName name="áreamdo">NA()</definedName>
    <definedName name="as">NA()</definedName>
    <definedName name="ASA">NA()</definedName>
    <definedName name="asd">NA()</definedName>
    <definedName name="ASFALTO">NA()</definedName>
    <definedName name="ASFDG">NA()</definedName>
    <definedName name="ASFDGD">NA()</definedName>
    <definedName name="ASG">NA()</definedName>
    <definedName name="ASGD">NA()</definedName>
    <definedName name="ASGDF">NA()</definedName>
    <definedName name="ass">NA()</definedName>
    <definedName name="AterroCapa">NA()</definedName>
    <definedName name="AterroDetalhes">NA()</definedName>
    <definedName name="avril">NA()</definedName>
    <definedName name="b">#REF!</definedName>
    <definedName name="bacia16">#REF!</definedName>
    <definedName name="bacia16_4">#REF!</definedName>
    <definedName name="bacia16_5">#REF!</definedName>
    <definedName name="bacia16_6">#REF!</definedName>
    <definedName name="BANCO">NA()</definedName>
    <definedName name="Banco_dados_IM">NA()</definedName>
    <definedName name="_xlnm.Database" localSheetId="5">#REF!</definedName>
    <definedName name="_xlnm.Database" localSheetId="8">#REF!</definedName>
    <definedName name="_xlnm.Database" localSheetId="9">#REF!</definedName>
    <definedName name="_xlnm.Database">#REF!</definedName>
    <definedName name="bancodedados">NA()</definedName>
    <definedName name="BAREA">NA()</definedName>
    <definedName name="BAREA1">NA()</definedName>
    <definedName name="BAREA2">NA()</definedName>
    <definedName name="BAREA3">NA()</definedName>
    <definedName name="BAREA4">NA()</definedName>
    <definedName name="BAREA5">NA()</definedName>
    <definedName name="BAREA6">NA()</definedName>
    <definedName name="BAREA7">NA()</definedName>
    <definedName name="BAREA8">NA()</definedName>
    <definedName name="BARRAMANSA">NA()</definedName>
    <definedName name="Basc">NA()</definedName>
    <definedName name="BaseDeCálculo">NA()</definedName>
    <definedName name="BBB" localSheetId="5" hidden="1">{#N/A,#N/A,FALSE,"SYSOC";#N/A,#N/A,FALSE,"RESU-GESTION";#N/A,#N/A,FALSE,"EVOL-MNA";#N/A,#N/A,FALSE,"VTAS-ANALI";#N/A,#N/A,FALSE,"ANALI-GSFIJOS";#N/A,#N/A,FALSE,"DETA-RUBROS";#N/A,#N/A,FALSE,"ANALI-CNF";#N/A,#N/A,FALSE,"BILAN";#N/A,#N/A,FALSE,"TAB_FIN";#N/A,#N/A,FALSE,"IND_ECO"}</definedName>
    <definedName name="BBB" localSheetId="3" hidden="1">{#N/A,#N/A,FALSE,"SYSOC";#N/A,#N/A,FALSE,"RESU-GESTION";#N/A,#N/A,FALSE,"EVOL-MNA";#N/A,#N/A,FALSE,"VTAS-ANALI";#N/A,#N/A,FALSE,"ANALI-GSFIJOS";#N/A,#N/A,FALSE,"DETA-RUBROS";#N/A,#N/A,FALSE,"ANALI-CNF";#N/A,#N/A,FALSE,"BILAN";#N/A,#N/A,FALSE,"TAB_FIN";#N/A,#N/A,FALSE,"IND_ECO"}</definedName>
    <definedName name="BBB" localSheetId="2" hidden="1">{#N/A,#N/A,FALSE,"SYSOC";#N/A,#N/A,FALSE,"RESU-GESTION";#N/A,#N/A,FALSE,"EVOL-MNA";#N/A,#N/A,FALSE,"VTAS-ANALI";#N/A,#N/A,FALSE,"ANALI-GSFIJOS";#N/A,#N/A,FALSE,"DETA-RUBROS";#N/A,#N/A,FALSE,"ANALI-CNF";#N/A,#N/A,FALSE,"BILAN";#N/A,#N/A,FALSE,"TAB_FIN";#N/A,#N/A,FALSE,"IND_ECO"}</definedName>
    <definedName name="BBB" localSheetId="8" hidden="1">{#N/A,#N/A,FALSE,"SYSOC";#N/A,#N/A,FALSE,"RESU-GESTION";#N/A,#N/A,FALSE,"EVOL-MNA";#N/A,#N/A,FALSE,"VTAS-ANALI";#N/A,#N/A,FALSE,"ANALI-GSFIJOS";#N/A,#N/A,FALSE,"DETA-RUBROS";#N/A,#N/A,FALSE,"ANALI-CNF";#N/A,#N/A,FALSE,"BILAN";#N/A,#N/A,FALSE,"TAB_FIN";#N/A,#N/A,FALSE,"IND_ECO"}</definedName>
    <definedName name="BBB" localSheetId="9" hidden="1">{#N/A,#N/A,FALSE,"SYSOC";#N/A,#N/A,FALSE,"RESU-GESTION";#N/A,#N/A,FALSE,"EVOL-MNA";#N/A,#N/A,FALSE,"VTAS-ANALI";#N/A,#N/A,FALSE,"ANALI-GSFIJOS";#N/A,#N/A,FALSE,"DETA-RUBROS";#N/A,#N/A,FALSE,"ANALI-CNF";#N/A,#N/A,FALSE,"BILAN";#N/A,#N/A,FALSE,"TAB_FIN";#N/A,#N/A,FALSE,"IND_ECO"}</definedName>
    <definedName name="BBB" localSheetId="7" hidden="1">{#N/A,#N/A,FALSE,"SYSOC";#N/A,#N/A,FALSE,"RESU-GESTION";#N/A,#N/A,FALSE,"EVOL-MNA";#N/A,#N/A,FALSE,"VTAS-ANALI";#N/A,#N/A,FALSE,"ANALI-GSFIJOS";#N/A,#N/A,FALSE,"DETA-RUBROS";#N/A,#N/A,FALSE,"ANALI-CNF";#N/A,#N/A,FALSE,"BILAN";#N/A,#N/A,FALSE,"TAB_FIN";#N/A,#N/A,FALSE,"IND_ECO"}</definedName>
    <definedName name="BBB" localSheetId="13" hidden="1">{#N/A,#N/A,FALSE,"SYSOC";#N/A,#N/A,FALSE,"RESU-GESTION";#N/A,#N/A,FALSE,"EVOL-MNA";#N/A,#N/A,FALSE,"VTAS-ANALI";#N/A,#N/A,FALSE,"ANALI-GSFIJOS";#N/A,#N/A,FALSE,"DETA-RUBROS";#N/A,#N/A,FALSE,"ANALI-CNF";#N/A,#N/A,FALSE,"BILAN";#N/A,#N/A,FALSE,"TAB_FIN";#N/A,#N/A,FALSE,"IND_ECO"}</definedName>
    <definedName name="BBB" localSheetId="0" hidden="1">{#N/A,#N/A,FALSE,"SYSOC";#N/A,#N/A,FALSE,"RESU-GESTION";#N/A,#N/A,FALSE,"EVOL-MNA";#N/A,#N/A,FALSE,"VTAS-ANALI";#N/A,#N/A,FALSE,"ANALI-GSFIJOS";#N/A,#N/A,FALSE,"DETA-RUBROS";#N/A,#N/A,FALSE,"ANALI-CNF";#N/A,#N/A,FALSE,"BILAN";#N/A,#N/A,FALSE,"TAB_FIN";#N/A,#N/A,FALSE,"IND_ECO"}</definedName>
    <definedName name="BBB" hidden="1">{#N/A,#N/A,FALSE,"SYSOC";#N/A,#N/A,FALSE,"RESU-GESTION";#N/A,#N/A,FALSE,"EVOL-MNA";#N/A,#N/A,FALSE,"VTAS-ANALI";#N/A,#N/A,FALSE,"ANALI-GSFIJOS";#N/A,#N/A,FALSE,"DETA-RUBROS";#N/A,#N/A,FALSE,"ANALI-CNF";#N/A,#N/A,FALSE,"BILAN";#N/A,#N/A,FALSE,"TAB_FIN";#N/A,#N/A,FALSE,"IND_ECO"}</definedName>
    <definedName name="BCOauxiliares">NA()</definedName>
    <definedName name="BCOequip">NA()</definedName>
    <definedName name="BCOmat">NA()</definedName>
    <definedName name="BCOmdo">NA()</definedName>
    <definedName name="BCOterceiros">NA()</definedName>
    <definedName name="BCUM">NA()</definedName>
    <definedName name="BCUM1">NA()</definedName>
    <definedName name="BCUM2">NA()</definedName>
    <definedName name="BCUM3">NA()</definedName>
    <definedName name="BCUM4">NA()</definedName>
    <definedName name="BCUM5">NA()</definedName>
    <definedName name="BCUM6">NA()</definedName>
    <definedName name="BCUM7">NA()</definedName>
    <definedName name="BCUM8">NA()</definedName>
    <definedName name="BD_sal">NA()</definedName>
    <definedName name="BD_sal_aju_aterro">NA()</definedName>
    <definedName name="BD_sal_aju_cam_aberto">NA()</definedName>
    <definedName name="BD_sal_aju_mec_cam_com">NA()</definedName>
    <definedName name="BD_sal_aju_usi_tra_RSSS">NA()</definedName>
    <definedName name="BD_sal_carrinheiro">NA()</definedName>
    <definedName name="BD_sal_coletor_dom">NA()</definedName>
    <definedName name="BD_sal_coletor_hosp">NA()</definedName>
    <definedName name="BD_sal_coletor_varrição">NA()</definedName>
    <definedName name="BD_sal_encarregado">NA()</definedName>
    <definedName name="BD_sal_encarregado_aterro">NA()</definedName>
    <definedName name="BD_sal_feitor_varrição">NA()</definedName>
    <definedName name="BD_sal_gari">NA()</definedName>
    <definedName name="BD_sal_jardineiro">NA()</definedName>
    <definedName name="BD_sal_lav_cam_com">NA()</definedName>
    <definedName name="BD_sal_limp_boca_lobo">NA()</definedName>
    <definedName name="BD_sal_limp_fossa">NA()</definedName>
    <definedName name="BD_sal_mec_cam_com">NA()</definedName>
    <definedName name="BD_sal_mot_cam_com">NA()</definedName>
    <definedName name="BD_sal_op_balança">NA()</definedName>
    <definedName name="BD_sal_op_maq_capinadeira">NA()</definedName>
    <definedName name="BD_sal_op_pá_carr">NA()</definedName>
    <definedName name="BD_sal_op_roçadeira">NA()</definedName>
    <definedName name="BD_sal_op_rolo_com">NA()</definedName>
    <definedName name="BD_sal_op_usi_tra_RSSS">NA()</definedName>
    <definedName name="BD_sal_op_usina_rec_comp">NA()</definedName>
    <definedName name="BD_sal_podador">NA()</definedName>
    <definedName name="BD_sal_porteiro">NA()</definedName>
    <definedName name="BD_sal_tratorista">NA()</definedName>
    <definedName name="BD_sal_varredeira">NA()</definedName>
    <definedName name="BD_sal_vigia">NA()</definedName>
    <definedName name="BDcaixa">NA()</definedName>
    <definedName name="BDcod">NA()</definedName>
    <definedName name="BDdescr">NA()</definedName>
    <definedName name="BDfim">NA()</definedName>
    <definedName name="bdgfsb">NA()</definedName>
    <definedName name="BDI">#REF!</definedName>
    <definedName name="bdi_21">NA()</definedName>
    <definedName name="bdi_4" localSheetId="8">#REF!</definedName>
    <definedName name="bdi_4" localSheetId="9">#REF!</definedName>
    <definedName name="bdi_4">#REF!</definedName>
    <definedName name="bdi_5" localSheetId="8">#REF!</definedName>
    <definedName name="bdi_5" localSheetId="9">#REF!</definedName>
    <definedName name="bdi_5">#REF!</definedName>
    <definedName name="bdi_6" localSheetId="8">#REF!</definedName>
    <definedName name="bdi_6" localSheetId="9">#REF!</definedName>
    <definedName name="bdi_6">#REF!</definedName>
    <definedName name="BDIM">#REF!</definedName>
    <definedName name="BDIS">#REF!</definedName>
    <definedName name="BDpreço">NA()</definedName>
    <definedName name="BDunid">NA()</definedName>
    <definedName name="beta" localSheetId="8">#REF!</definedName>
    <definedName name="beta" localSheetId="9">#REF!</definedName>
    <definedName name="beta">#REF!</definedName>
    <definedName name="bfr">NA()</definedName>
    <definedName name="bloco">"[3]memorial!#ref!"</definedName>
    <definedName name="BLOCRET">NA()</definedName>
    <definedName name="BOCA_DE_LOBO">#REF!</definedName>
    <definedName name="Bomba_putzmeister">NA()</definedName>
    <definedName name="BonéAno" localSheetId="5">#REF!</definedName>
    <definedName name="BonéAno">#REF!</definedName>
    <definedName name="bonificação" localSheetId="5">#REF!</definedName>
    <definedName name="bonificação">#REF!</definedName>
    <definedName name="bosta" hidden="1">{#N/A,#N/A,FALSE,"Cronograma";#N/A,#N/A,FALSE,"Cronogr. 2"}</definedName>
    <definedName name="BotBorLavAno" localSheetId="5">#REF!</definedName>
    <definedName name="BotBorLavAno" localSheetId="0">#REF!</definedName>
    <definedName name="BotBorLavAno">#REF!</definedName>
    <definedName name="BRASILIT__Consolidado">NA()</definedName>
    <definedName name="bsdbsd">NA()</definedName>
    <definedName name="bsdbsgfdzb">NA()</definedName>
    <definedName name="bsgfdbsgfdb">NA()</definedName>
    <definedName name="BUD">NA()</definedName>
    <definedName name="budget99">NA()</definedName>
    <definedName name="bVarC">NA()</definedName>
    <definedName name="C_">NA()</definedName>
    <definedName name="C_Brita_25" localSheetId="5">#REF!</definedName>
    <definedName name="C_Brita_25" localSheetId="8">#REF!</definedName>
    <definedName name="C_Brita_25" localSheetId="9">#REF!</definedName>
    <definedName name="C_Brita_25">#REF!</definedName>
    <definedName name="C_Chapisco" localSheetId="5">#REF!</definedName>
    <definedName name="C_Chapisco" localSheetId="8">#REF!</definedName>
    <definedName name="C_Chapisco" localSheetId="9">#REF!</definedName>
    <definedName name="C_Chapisco">#REF!</definedName>
    <definedName name="C_Chapisco_rústico" localSheetId="5">#REF!</definedName>
    <definedName name="C_Chapisco_rústico" localSheetId="8">#REF!</definedName>
    <definedName name="C_Chapisco_rústico" localSheetId="9">#REF!</definedName>
    <definedName name="C_Chapisco_rústico">#REF!</definedName>
    <definedName name="C_Concreto_A">#REF!</definedName>
    <definedName name="C_Concreto_A_Fundo">#REF!</definedName>
    <definedName name="C_Concreto_A_Parede">#REF!</definedName>
    <definedName name="C_Concreto_A_Tampa">#REF!</definedName>
    <definedName name="C_Concreto_M">#REF!</definedName>
    <definedName name="C_Concreto_S">#REF!</definedName>
    <definedName name="C_Escavação">#REF!</definedName>
    <definedName name="C_G_LAT">NA()</definedName>
    <definedName name="C_G_LON">NA()</definedName>
    <definedName name="C_M_LAT">NA()</definedName>
    <definedName name="C_M_LON">NA()</definedName>
    <definedName name="C_Massa_única" localSheetId="8">#REF!</definedName>
    <definedName name="C_Massa_única" localSheetId="9">#REF!</definedName>
    <definedName name="C_Massa_única">#REF!</definedName>
    <definedName name="C_reaterro" localSheetId="8">#REF!</definedName>
    <definedName name="C_reaterro" localSheetId="9">#REF!</definedName>
    <definedName name="C_reaterro">#REF!</definedName>
    <definedName name="C_S_LAT">NA()</definedName>
    <definedName name="C_S_LON">NA()</definedName>
    <definedName name="CA">NA()</definedName>
    <definedName name="CA´L" hidden="1">{#N/A,#N/A,FALSE,"Cronograma";#N/A,#N/A,FALSE,"Cronogr. 2"}</definedName>
    <definedName name="CadastrarCA">NA()</definedName>
    <definedName name="CAETE">NA()</definedName>
    <definedName name="CAformula">NA()</definedName>
    <definedName name="caixa">NA()</definedName>
    <definedName name="caixa1">NA()</definedName>
    <definedName name="caixa10">NA()</definedName>
    <definedName name="caixa11">NA()</definedName>
    <definedName name="caixa2">NA()</definedName>
    <definedName name="caixa3">NA()</definedName>
    <definedName name="caixa4">NA()</definedName>
    <definedName name="caixa5">NA()</definedName>
    <definedName name="caixa6">NA()</definedName>
    <definedName name="caixa7">NA()</definedName>
    <definedName name="caixa8">NA()</definedName>
    <definedName name="caixa9">NA()</definedName>
    <definedName name="caixaaltera">NA()</definedName>
    <definedName name="caixaBD">NA()</definedName>
    <definedName name="caixaCA">NA()</definedName>
    <definedName name="caixacorrige">NA()</definedName>
    <definedName name="caixainsumo">NA()</definedName>
    <definedName name="caixaitem">NA()</definedName>
    <definedName name="caixaPLA">NA()</definedName>
    <definedName name="CalColAno" localSheetId="5">#REF!</definedName>
    <definedName name="CalColAno">#REF!</definedName>
    <definedName name="CalculadoCPFin" localSheetId="5">SUMIF(#REF!,"Calculado",#REF!)</definedName>
    <definedName name="CalculadoCPFin">SUMIF(#REF!,"Calculado",#REF!)</definedName>
    <definedName name="CalculadoCPFisica" localSheetId="5">SUMIF(#REF!,"Calculado",#REF!)</definedName>
    <definedName name="CalculadoCPFisica">SUMIF(#REF!,"Calculado",#REF!)</definedName>
    <definedName name="CalculadoInv" localSheetId="5">BDI!CalculadoRep+BDI!CalculadoCPFin+BDI!CalculadoCPFisica</definedName>
    <definedName name="CalculadoInv" localSheetId="8">ENCARGOS!CalculadoRep+CalculadoCPFin+CalculadoCPFisica</definedName>
    <definedName name="CalculadoInv" localSheetId="9">ENCARGOS2!CalculadoRep+[0]!CalculadoCPFin+[0]!CalculadoCPFisica</definedName>
    <definedName name="CalculadoInv" localSheetId="0">RESUMO!CalculadoRep+CalculadoCPFin+CalculadoCPFisica</definedName>
    <definedName name="CalculadoInv">CalculadoRep+CalculadoCPFin+CalculadoCPFisica</definedName>
    <definedName name="CalculadoRep" localSheetId="5">SUMIF(#REF!,"Calculado",#REF!)</definedName>
    <definedName name="CalculadoRep" localSheetId="8">SUMIF(#REF!,"Calculado",#REF!)</definedName>
    <definedName name="CalculadoRep" localSheetId="9">SUMIF(#REF!,"Calculado",#REF!)</definedName>
    <definedName name="CalculadoRep" localSheetId="0">SUMIF(#REF!,"Calculado",#REF!)</definedName>
    <definedName name="CalculadoRep">SUMIF(#REF!,"Calculado",#REF!)</definedName>
    <definedName name="CalMotAno" localSheetId="5">#REF!</definedName>
    <definedName name="CalMotAno" localSheetId="8">#REF!</definedName>
    <definedName name="CalMotAno" localSheetId="9">#REF!</definedName>
    <definedName name="CalMotAno">#REF!</definedName>
    <definedName name="CalVarAno" localSheetId="5">#REF!</definedName>
    <definedName name="CalVarAno" localSheetId="8">#REF!</definedName>
    <definedName name="CalVarAno" localSheetId="9">#REF!</definedName>
    <definedName name="CalVarAno">#REF!</definedName>
    <definedName name="CamColAno" localSheetId="5">#REF!</definedName>
    <definedName name="CamColAno" localSheetId="8">#REF!</definedName>
    <definedName name="CamColAno" localSheetId="9">#REF!</definedName>
    <definedName name="CamColAno">#REF!</definedName>
    <definedName name="caminhaõa">NA()</definedName>
    <definedName name="CamMotAno" localSheetId="5">#REF!</definedName>
    <definedName name="CamMotAno">#REF!</definedName>
    <definedName name="CamVarAno" localSheetId="5">#REF!</definedName>
    <definedName name="CamVarAno">#REF!</definedName>
    <definedName name="capac__caçamba">#REF!</definedName>
    <definedName name="capac_chassis">#REF!</definedName>
    <definedName name="capac_conteiner">#REF!</definedName>
    <definedName name="CapChuAno" localSheetId="5">#REF!</definedName>
    <definedName name="CapChuAno" localSheetId="8">#REF!</definedName>
    <definedName name="CapChuAno" localSheetId="9">#REF!</definedName>
    <definedName name="CapChuAno">#REF!</definedName>
    <definedName name="CAR">#REF!</definedName>
    <definedName name="carga_média">#REF!</definedName>
    <definedName name="CargaInterface">NA()</definedName>
    <definedName name="cargapesomorto">NA()</definedName>
    <definedName name="cargaprodutos">NA()</definedName>
    <definedName name="CargaPRUInterface">NA()</definedName>
    <definedName name="CargaVNDMéd2007">NA()</definedName>
    <definedName name="Cargo">NA()</definedName>
    <definedName name="Carr">NA()</definedName>
    <definedName name="CBUD">NA()</definedName>
    <definedName name="CC">NA()</definedName>
    <definedName name="Celular">NA()</definedName>
    <definedName name="Cesta_Básica">NA()</definedName>
    <definedName name="Chapisco" localSheetId="8">#REF!</definedName>
    <definedName name="Chapisco" localSheetId="9">#REF!</definedName>
    <definedName name="Chapisco">#REF!</definedName>
    <definedName name="Chapisco_rústico" localSheetId="8">#REF!</definedName>
    <definedName name="Chapisco_rústico" localSheetId="9">#REF!</definedName>
    <definedName name="Chapisco_rústico">#REF!</definedName>
    <definedName name="ChecaMilharesCentenas">NA()</definedName>
    <definedName name="ChecaMilhõesMilharesCentenas">NA()</definedName>
    <definedName name="ChecaTuboFlangeado">NA()</definedName>
    <definedName name="cif">NA()</definedName>
    <definedName name="CLAS_ECO">NA()</definedName>
    <definedName name="CLAS_LOC">NA()</definedName>
    <definedName name="Classificar">NA()</definedName>
    <definedName name="cliente">NA()</definedName>
    <definedName name="COD" localSheetId="8">#REF!</definedName>
    <definedName name="COD" localSheetId="9">#REF!</definedName>
    <definedName name="COD">#REF!</definedName>
    <definedName name="COD_DIST">NA()</definedName>
    <definedName name="COD_ME_R">NA()</definedName>
    <definedName name="COD_MI_R">NA()</definedName>
    <definedName name="COD_MUNI">NA()</definedName>
    <definedName name="COD_UF">NA()</definedName>
    <definedName name="CODIGO" localSheetId="8">#REF!</definedName>
    <definedName name="CODIGO" localSheetId="9">#REF!</definedName>
    <definedName name="CODIGO">#REF!</definedName>
    <definedName name="Código">NA()</definedName>
    <definedName name="CódigoBusca">NA()</definedName>
    <definedName name="códigoCA">NA()</definedName>
    <definedName name="codigoprocCA">NA()</definedName>
    <definedName name="CODIGOSAP">NA()</definedName>
    <definedName name="codinsumo">NA()</definedName>
    <definedName name="COEF" localSheetId="8">#REF!</definedName>
    <definedName name="COEF" localSheetId="9">#REF!</definedName>
    <definedName name="COEF">#REF!</definedName>
    <definedName name="coeficiente">NA()</definedName>
    <definedName name="coeficiente1">NA()</definedName>
    <definedName name="coeficientealtera">NA()</definedName>
    <definedName name="coeficientenovo">NA()</definedName>
    <definedName name="Cof">#REF!</definedName>
    <definedName name="Cof_24">#REF!</definedName>
    <definedName name="col">#REF!</definedName>
    <definedName name="Cola">NA()</definedName>
    <definedName name="ColEquipe" localSheetId="5">#REF!</definedName>
    <definedName name="ColEquipe">#REF!</definedName>
    <definedName name="COLETA">NA()</definedName>
    <definedName name="Coletor_diu_col_hosp">NA()</definedName>
    <definedName name="Coletor_diu_col_hosp_res">NA()</definedName>
    <definedName name="Coletor_diu_col_sel">NA()</definedName>
    <definedName name="Coletor_diu_col_sel_res">NA()</definedName>
    <definedName name="Coletor_not_col_hosp">NA()</definedName>
    <definedName name="Coletor_not_col_hosp_res">NA()</definedName>
    <definedName name="Coletor_not_col_sel">NA()</definedName>
    <definedName name="Coletor_not_col_sel_res">NA()</definedName>
    <definedName name="ColRefAno" localSheetId="5">#REF!</definedName>
    <definedName name="ColRefAno">#REF!</definedName>
    <definedName name="com" localSheetId="5">#REF!</definedName>
    <definedName name="com" localSheetId="8">#REF!</definedName>
    <definedName name="com" localSheetId="9">#REF!</definedName>
    <definedName name="com">#REF!</definedName>
    <definedName name="Comer">#REF!</definedName>
    <definedName name="Comer_24">#REF!</definedName>
    <definedName name="COMERCIAL">NA()</definedName>
    <definedName name="COMISSÃO">NA()</definedName>
    <definedName name="comp">#REF!</definedName>
    <definedName name="comp_24">#REF!</definedName>
    <definedName name="compactador">#REF!</definedName>
    <definedName name="CompAux">NA()</definedName>
    <definedName name="CompCapa">NA()</definedName>
    <definedName name="CompDetalhes">NA()</definedName>
    <definedName name="compesa">#REF!</definedName>
    <definedName name="COMPLEMENTARES">#REF!</definedName>
    <definedName name="Composição">NA()</definedName>
    <definedName name="COMPOSIÇÃO01">NA()</definedName>
    <definedName name="COMPOSIÇÃO02">NA()</definedName>
    <definedName name="COMPOSIÇÃO03">NA()</definedName>
    <definedName name="COMPOSIÇÃO04">NA()</definedName>
    <definedName name="COMPOSIÇÃO05">NA()</definedName>
    <definedName name="COMPOSIÇÃO06">NA()</definedName>
    <definedName name="Comprimento" localSheetId="8">#REF!</definedName>
    <definedName name="Comprimento" localSheetId="9">#REF!</definedName>
    <definedName name="Comprimento">#REF!</definedName>
    <definedName name="COMPRIMENTOTUBOCL">NA()</definedName>
    <definedName name="Con">NA()</definedName>
    <definedName name="concarmado">"[3]memorial!#ref!"</definedName>
    <definedName name="Concorrência" localSheetId="5">#REF!</definedName>
    <definedName name="Concorrência">#REF!</definedName>
    <definedName name="concorrentes" hidden="1">{#N/A,#N/A,FALSE,"Cronograma";#N/A,#N/A,FALSE,"Cronogr. 2"}</definedName>
    <definedName name="concreto">NA()</definedName>
    <definedName name="Concreto_armado" localSheetId="8">#REF!</definedName>
    <definedName name="Concreto_armado" localSheetId="9">#REF!</definedName>
    <definedName name="Concreto_armado">#REF!</definedName>
    <definedName name="Concreto_magro" localSheetId="8">#REF!</definedName>
    <definedName name="Concreto_magro" localSheetId="9">#REF!</definedName>
    <definedName name="Concreto_magro">#REF!</definedName>
    <definedName name="Concreto_simples" localSheetId="8">#REF!</definedName>
    <definedName name="Concreto_simples" localSheetId="9">#REF!</definedName>
    <definedName name="Concreto_simples">#REF!</definedName>
    <definedName name="concsimples">"[3]memorial!#ref!"</definedName>
    <definedName name="condição1">NA()</definedName>
    <definedName name="condição2">NA()</definedName>
    <definedName name="condição3">NA()</definedName>
    <definedName name="condição4">NA()</definedName>
    <definedName name="CondiçãoMetragem">NA()</definedName>
    <definedName name="conferência_de_qtdes" localSheetId="8">#REF!</definedName>
    <definedName name="conferência_de_qtdes" localSheetId="9">#REF!</definedName>
    <definedName name="conferência_de_qtdes">#REF!</definedName>
    <definedName name="ConHigHomDia1000" localSheetId="8">#REF!</definedName>
    <definedName name="ConHigHomDia1000" localSheetId="9">#REF!</definedName>
    <definedName name="ConHigHomDia1000">#REF!</definedName>
    <definedName name="ConHigHomDia240" localSheetId="8">#REF!</definedName>
    <definedName name="ConHigHomDia240" localSheetId="9">#REF!</definedName>
    <definedName name="ConHigHomDia240">#REF!</definedName>
    <definedName name="contabilidade">NA()</definedName>
    <definedName name="continua">NA()</definedName>
    <definedName name="continuaCA">NA()</definedName>
    <definedName name="Convênio_médico">NA()</definedName>
    <definedName name="Convmed">#REF!</definedName>
    <definedName name="COPA">NA()</definedName>
    <definedName name="Copiar">NA()</definedName>
    <definedName name="copiarfórmula">NA()</definedName>
    <definedName name="copiarformulaCA">NA()</definedName>
    <definedName name="CORREGOS">NA()</definedName>
    <definedName name="corrigir">NA()</definedName>
    <definedName name="CP">NA()</definedName>
    <definedName name="CPformula">NA()</definedName>
    <definedName name="Cpmf">#REF!</definedName>
    <definedName name="Cpmf_24">#REF!</definedName>
    <definedName name="CR">NA()</definedName>
    <definedName name="CRBE">NA()</definedName>
    <definedName name="CrescRSU" localSheetId="5">#REF!</definedName>
    <definedName name="CrescRSU">#REF!</definedName>
    <definedName name="_xlnm.Criteria" localSheetId="5">#REF!</definedName>
    <definedName name="_xlnm.Criteria" localSheetId="8">#REF!</definedName>
    <definedName name="_xlnm.Criteria" localSheetId="9">#REF!</definedName>
    <definedName name="_xlnm.Criteria">#REF!</definedName>
    <definedName name="Critérios_IM">NA()</definedName>
    <definedName name="cronograma">#REF!</definedName>
    <definedName name="CS">#REF!</definedName>
    <definedName name="CS_24">#REF!</definedName>
    <definedName name="CSA">NA()</definedName>
    <definedName name="CSPP">NA()</definedName>
    <definedName name="CURRENCY">#REF!</definedName>
    <definedName name="cursor">NA()</definedName>
    <definedName name="CusHorSocMec" localSheetId="5">#REF!</definedName>
    <definedName name="CusHorSocMec">#REF!</definedName>
    <definedName name="CusLocÁreM2" localSheetId="5">#REF!</definedName>
    <definedName name="CusLocÁreM2">#REF!</definedName>
    <definedName name="CusMonInfM2" localSheetId="5">#REF!</definedName>
    <definedName name="CusMonInfM2">#REF!</definedName>
    <definedName name="custo" localSheetId="5">#REF!</definedName>
    <definedName name="custo">#REF!</definedName>
    <definedName name="custo__caçamba">#REF!</definedName>
    <definedName name="custo_câmera_monitor">#REF!</definedName>
    <definedName name="custo_capital_aa">#REF!</definedName>
    <definedName name="custo_chassis">#REF!</definedName>
    <definedName name="custo_disposit_hidráulico_basculamento_conteiner">#REF!</definedName>
    <definedName name="custo_GPS_computador_bordo">#REF!</definedName>
    <definedName name="CUSTO_OPERACIONAL">NA()</definedName>
    <definedName name="Custo_tot_coletor_col_sel">NA()</definedName>
    <definedName name="Custo_tot_mot_col_sel">NA()</definedName>
    <definedName name="Custo_tot_mot_eq_padrão">NA()</definedName>
    <definedName name="Custo_tot_uniforme_col_sel">NA()</definedName>
    <definedName name="Custo_tot_uniforme_var_man">NA()</definedName>
    <definedName name="Custo_tot_varredeiras_var_man">NA()</definedName>
    <definedName name="Custo_total_cam_comp">NA()</definedName>
    <definedName name="Custo_total_inst_coleta_dom">NA()</definedName>
    <definedName name="Custo_total_mo_ind_coleta">NA()</definedName>
    <definedName name="Custo_total_rádio_cam_com">NA()</definedName>
    <definedName name="Custo_total_vei_fisc_coleta">NA()</definedName>
    <definedName name="Custo_total_vei_fisc_coleta_dom">NA()</definedName>
    <definedName name="custo_unitário_conteiner">#REF!</definedName>
    <definedName name="custo_unitário_veículo_lavagem">#REF!</definedName>
    <definedName name="custo_unitário_veiculo_transp_conteiner">#REF!</definedName>
    <definedName name="custo_veiculo_socorro_leve">#REF!</definedName>
    <definedName name="custo_veiculo_socorro_pesado">#REF!</definedName>
    <definedName name="Custos_P">NA()</definedName>
    <definedName name="cVarS">NA()</definedName>
    <definedName name="CVRD" localSheetId="8">#REF!</definedName>
    <definedName name="CVRD" localSheetId="9">#REF!</definedName>
    <definedName name="CVRD" localSheetId="0">#REF!</definedName>
    <definedName name="CVRD">#REF!</definedName>
    <definedName name="D" localSheetId="8">#REF!</definedName>
    <definedName name="D" localSheetId="9">#REF!</definedName>
    <definedName name="D">#REF!</definedName>
    <definedName name="D108A573">NA()</definedName>
    <definedName name="Dados">#REF!</definedName>
    <definedName name="Data" localSheetId="5">#REF!</definedName>
    <definedName name="Data" localSheetId="8">NA()</definedName>
    <definedName name="Data" localSheetId="9">NA()</definedName>
    <definedName name="Data">#REF!</definedName>
    <definedName name="DATA_BASE">NA()</definedName>
    <definedName name="Data_base_coleta">#REF!</definedName>
    <definedName name="data_base_UTE">#REF!</definedName>
    <definedName name="Data_base2">"[23]premissas!#ref!"</definedName>
    <definedName name="Data_base3">"[23]premissas!#ref!"</definedName>
    <definedName name="Data_lib">#REF!</definedName>
    <definedName name="Data_pre2">"[23]premissas!#ref!"</definedName>
    <definedName name="Data_pre3">"[23]premissas!#ref!"</definedName>
    <definedName name="dataabertura">NA()</definedName>
    <definedName name="database">"[5]rec_mwh!#ref!"</definedName>
    <definedName name="database_24">"[5]rec_mwh!#ref!"</definedName>
    <definedName name="datafim">#REF!</definedName>
    <definedName name="datum">#REF!</definedName>
    <definedName name="dele" localSheetId="5">#REF!</definedName>
    <definedName name="dele" localSheetId="8">#REF!</definedName>
    <definedName name="dele" localSheetId="9">#REF!</definedName>
    <definedName name="dele">#REF!</definedName>
    <definedName name="delegacao">NA()</definedName>
    <definedName name="DELEGAÇÃO">NA()</definedName>
    <definedName name="DEM">NA()</definedName>
    <definedName name="Des">NA()</definedName>
    <definedName name="DES_OPE">NA()</definedName>
    <definedName name="DescBilhões">NA()</definedName>
    <definedName name="DescCentavos">NA()</definedName>
    <definedName name="DescCentenas">NA()</definedName>
    <definedName name="descespecial">NA()</definedName>
    <definedName name="descespecial2">NA()</definedName>
    <definedName name="DescFinal">NA()</definedName>
    <definedName name="DescMaiuscula">NA()</definedName>
    <definedName name="DescMilhares">NA()</definedName>
    <definedName name="DescMilhões">NA()</definedName>
    <definedName name="Desconto">NA()</definedName>
    <definedName name="Desconto_META">NA()</definedName>
    <definedName name="Desconto_vale_ref">NA()</definedName>
    <definedName name="Desconto_vale_transp">NA()</definedName>
    <definedName name="DescResCGord">NA()</definedName>
    <definedName name="DescResSGord">NA()</definedName>
    <definedName name="DescResTxDesc">NA()</definedName>
    <definedName name="DescResultante">NA()</definedName>
    <definedName name="Descricao">NA()</definedName>
    <definedName name="descriçãoCA">NA()</definedName>
    <definedName name="descriçãofinal">NA()</definedName>
    <definedName name="DESP_OPE">NA()</definedName>
    <definedName name="DESP_OPE1">NA()</definedName>
    <definedName name="DESP_OPEC">NA()</definedName>
    <definedName name="DESP_OPEC1">NA()</definedName>
    <definedName name="Despesas">NA()</definedName>
    <definedName name="DEZEMBRO">NA()</definedName>
    <definedName name="DIA">NA()</definedName>
    <definedName name="DiaFerAno" localSheetId="8">#REF!</definedName>
    <definedName name="DiaFerAno" localSheetId="9">#REF!</definedName>
    <definedName name="DiaFerAno">#REF!</definedName>
    <definedName name="dias_mês_domiciliar">#REF!</definedName>
    <definedName name="Dias_trabalhados">NA()</definedName>
    <definedName name="DiaTraMês" localSheetId="8">#REF!</definedName>
    <definedName name="DiaTraMês" localSheetId="9">#REF!</definedName>
    <definedName name="DiaTraMês">#REF!</definedName>
    <definedName name="Diferença" localSheetId="5">#REF!</definedName>
    <definedName name="Diferença" localSheetId="8">#REF!</definedName>
    <definedName name="Diferença" localSheetId="9">#REF!</definedName>
    <definedName name="Diferença">#REF!</definedName>
    <definedName name="dircomercial">NA()</definedName>
    <definedName name="DiretórioAprovação">NA()</definedName>
    <definedName name="dirfinanc">NA()</definedName>
    <definedName name="dirgeral">NA()</definedName>
    <definedName name="dirindustrial">NA()</definedName>
    <definedName name="DISCRIMINAÇÃO" localSheetId="8">#REF!</definedName>
    <definedName name="DISCRIMINAÇÃO" localSheetId="9">#REF!</definedName>
    <definedName name="DISCRIMINAÇÃO">#REF!</definedName>
    <definedName name="DISPOSIÇÃO_FINAL___AREA_LICENCIADA">"QT+'CURVA ABC'!$F$9:$F$59"</definedName>
    <definedName name="DistAterro" localSheetId="5">#REF!</definedName>
    <definedName name="DistAterro">#REF!</definedName>
    <definedName name="DistReciclagem" localSheetId="5">#REF!</definedName>
    <definedName name="DistReciclagem">#REF!</definedName>
    <definedName name="DistritosSE" localSheetId="5">#REF!</definedName>
    <definedName name="DistritosSE">#REF!</definedName>
    <definedName name="DIV_CCAM">NA()</definedName>
    <definedName name="DIV_SCAM">NA()</definedName>
    <definedName name="DMAS">NA()</definedName>
    <definedName name="DMTCapas">NA()</definedName>
    <definedName name="DMTDetalhes">NA()</definedName>
    <definedName name="DN" localSheetId="8">#REF!</definedName>
    <definedName name="DN" localSheetId="9">#REF!</definedName>
    <definedName name="DN">#REF!</definedName>
    <definedName name="dnocs" localSheetId="8">#REF!</definedName>
    <definedName name="dnocs" localSheetId="9">#REF!</definedName>
    <definedName name="dnocs">#REF!</definedName>
    <definedName name="DNTubo">NA()</definedName>
    <definedName name="Dom">NA()</definedName>
    <definedName name="DomColFav" localSheetId="8">#REF!</definedName>
    <definedName name="DomColFav" localSheetId="9">#REF!</definedName>
    <definedName name="DomColFav">#REF!</definedName>
    <definedName name="DP">NA()</definedName>
    <definedName name="DV_MUNI">NA()</definedName>
    <definedName name="E">NA()</definedName>
    <definedName name="eee" localSheetId="8">#REF!</definedName>
    <definedName name="eee" localSheetId="9">#REF!</definedName>
    <definedName name="eee">#REF!</definedName>
    <definedName name="eFeir">NA()</definedName>
    <definedName name="ELE" localSheetId="8">#REF!</definedName>
    <definedName name="ELE" localSheetId="9">#REF!</definedName>
    <definedName name="ELE">#REF!</definedName>
    <definedName name="email">NA()</definedName>
    <definedName name="Encargos">#REF!</definedName>
    <definedName name="encargos_sociais">#REF!</definedName>
    <definedName name="Encarregado_diu_op_aterro">NA()</definedName>
    <definedName name="Encarregado_diu_op_aterro_res">NA()</definedName>
    <definedName name="Encarregado_not_op_aterro">NA()</definedName>
    <definedName name="Encarregado_not_op_aterro_res">NA()</definedName>
    <definedName name="EncSoc" localSheetId="5">#REF!</definedName>
    <definedName name="EncSoc">#REF!</definedName>
    <definedName name="ENERG_TER">NA()</definedName>
    <definedName name="EQPC">NA()</definedName>
    <definedName name="EQPTO">NA()</definedName>
    <definedName name="Equ">NA()</definedName>
    <definedName name="equip" localSheetId="8">#REF!</definedName>
    <definedName name="equip" localSheetId="9">#REF!</definedName>
    <definedName name="equip">#REF!</definedName>
    <definedName name="EQUIPAMENTO" localSheetId="8">#REF!</definedName>
    <definedName name="EQUIPAMENTO" localSheetId="9">#REF!</definedName>
    <definedName name="EQUIPAMENTO">#REF!</definedName>
    <definedName name="Escavação" localSheetId="8">#REF!</definedName>
    <definedName name="Escavação" localSheetId="9">#REF!</definedName>
    <definedName name="Escavação">#REF!</definedName>
    <definedName name="escritorioRio">NA()</definedName>
    <definedName name="Espessura">#REF!</definedName>
    <definedName name="Est">NA()</definedName>
    <definedName name="ESTAT">NA()</definedName>
    <definedName name="EstatVndUnidMedTPB">NA()</definedName>
    <definedName name="EstatVndUnidNegTPB">NA()</definedName>
    <definedName name="EU">NA()</definedName>
    <definedName name="eum">NA()</definedName>
    <definedName name="EURO">NA()</definedName>
    <definedName name="EVOLUTION_DES_ROI" localSheetId="5" hidden="1">{#N/A,#N/A,FALSE,"SYSOC";#N/A,#N/A,FALSE,"RESU-GESTION";#N/A,#N/A,FALSE,"EVOL-MNA";#N/A,#N/A,FALSE,"VTAS-ANALI";#N/A,#N/A,FALSE,"ANALI-GSFIJOS";#N/A,#N/A,FALSE,"DETA-RUBROS";#N/A,#N/A,FALSE,"ANALI-CNF";#N/A,#N/A,FALSE,"BILAN";#N/A,#N/A,FALSE,"TAB_FIN";#N/A,#N/A,FALSE,"IND_ECO"}</definedName>
    <definedName name="EVOLUTION_DES_ROI" localSheetId="3" hidden="1">{#N/A,#N/A,FALSE,"SYSOC";#N/A,#N/A,FALSE,"RESU-GESTION";#N/A,#N/A,FALSE,"EVOL-MNA";#N/A,#N/A,FALSE,"VTAS-ANALI";#N/A,#N/A,FALSE,"ANALI-GSFIJOS";#N/A,#N/A,FALSE,"DETA-RUBROS";#N/A,#N/A,FALSE,"ANALI-CNF";#N/A,#N/A,FALSE,"BILAN";#N/A,#N/A,FALSE,"TAB_FIN";#N/A,#N/A,FALSE,"IND_ECO"}</definedName>
    <definedName name="EVOLUTION_DES_ROI" localSheetId="2" hidden="1">{#N/A,#N/A,FALSE,"SYSOC";#N/A,#N/A,FALSE,"RESU-GESTION";#N/A,#N/A,FALSE,"EVOL-MNA";#N/A,#N/A,FALSE,"VTAS-ANALI";#N/A,#N/A,FALSE,"ANALI-GSFIJOS";#N/A,#N/A,FALSE,"DETA-RUBROS";#N/A,#N/A,FALSE,"ANALI-CNF";#N/A,#N/A,FALSE,"BILAN";#N/A,#N/A,FALSE,"TAB_FIN";#N/A,#N/A,FALSE,"IND_ECO"}</definedName>
    <definedName name="EVOLUTION_DES_ROI" localSheetId="8" hidden="1">{#N/A,#N/A,FALSE,"SYSOC";#N/A,#N/A,FALSE,"RESU-GESTION";#N/A,#N/A,FALSE,"EVOL-MNA";#N/A,#N/A,FALSE,"VTAS-ANALI";#N/A,#N/A,FALSE,"ANALI-GSFIJOS";#N/A,#N/A,FALSE,"DETA-RUBROS";#N/A,#N/A,FALSE,"ANALI-CNF";#N/A,#N/A,FALSE,"BILAN";#N/A,#N/A,FALSE,"TAB_FIN";#N/A,#N/A,FALSE,"IND_ECO"}</definedName>
    <definedName name="EVOLUTION_DES_ROI" localSheetId="9" hidden="1">{#N/A,#N/A,FALSE,"SYSOC";#N/A,#N/A,FALSE,"RESU-GESTION";#N/A,#N/A,FALSE,"EVOL-MNA";#N/A,#N/A,FALSE,"VTAS-ANALI";#N/A,#N/A,FALSE,"ANALI-GSFIJOS";#N/A,#N/A,FALSE,"DETA-RUBROS";#N/A,#N/A,FALSE,"ANALI-CNF";#N/A,#N/A,FALSE,"BILAN";#N/A,#N/A,FALSE,"TAB_FIN";#N/A,#N/A,FALSE,"IND_ECO"}</definedName>
    <definedName name="EVOLUTION_DES_ROI" localSheetId="7" hidden="1">{#N/A,#N/A,FALSE,"SYSOC";#N/A,#N/A,FALSE,"RESU-GESTION";#N/A,#N/A,FALSE,"EVOL-MNA";#N/A,#N/A,FALSE,"VTAS-ANALI";#N/A,#N/A,FALSE,"ANALI-GSFIJOS";#N/A,#N/A,FALSE,"DETA-RUBROS";#N/A,#N/A,FALSE,"ANALI-CNF";#N/A,#N/A,FALSE,"BILAN";#N/A,#N/A,FALSE,"TAB_FIN";#N/A,#N/A,FALSE,"IND_ECO"}</definedName>
    <definedName name="EVOLUTION_DES_ROI" localSheetId="13" hidden="1">{#N/A,#N/A,FALSE,"SYSOC";#N/A,#N/A,FALSE,"RESU-GESTION";#N/A,#N/A,FALSE,"EVOL-MNA";#N/A,#N/A,FALSE,"VTAS-ANALI";#N/A,#N/A,FALSE,"ANALI-GSFIJOS";#N/A,#N/A,FALSE,"DETA-RUBROS";#N/A,#N/A,FALSE,"ANALI-CNF";#N/A,#N/A,FALSE,"BILAN";#N/A,#N/A,FALSE,"TAB_FIN";#N/A,#N/A,FALSE,"IND_ECO"}</definedName>
    <definedName name="EVOLUTION_DES_ROI" localSheetId="0" hidden="1">{#N/A,#N/A,FALSE,"SYSOC";#N/A,#N/A,FALSE,"RESU-GESTION";#N/A,#N/A,FALSE,"EVOL-MNA";#N/A,#N/A,FALSE,"VTAS-ANALI";#N/A,#N/A,FALSE,"ANALI-GSFIJOS";#N/A,#N/A,FALSE,"DETA-RUBROS";#N/A,#N/A,FALSE,"ANALI-CNF";#N/A,#N/A,FALSE,"BILAN";#N/A,#N/A,FALSE,"TAB_FIN";#N/A,#N/A,FALSE,"IND_ECO"}</definedName>
    <definedName name="EVOLUTION_DES_ROI" hidden="1">{#N/A,#N/A,FALSE,"SYSOC";#N/A,#N/A,FALSE,"RESU-GESTION";#N/A,#N/A,FALSE,"EVOL-MNA";#N/A,#N/A,FALSE,"VTAS-ANALI";#N/A,#N/A,FALSE,"ANALI-GSFIJOS";#N/A,#N/A,FALSE,"DETA-RUBROS";#N/A,#N/A,FALSE,"ANALI-CNF";#N/A,#N/A,FALSE,"BILAN";#N/A,#N/A,FALSE,"TAB_FIN";#N/A,#N/A,FALSE,"IND_ECO"}</definedName>
    <definedName name="Exam_méd">NA()</definedName>
    <definedName name="EXAU">NA()</definedName>
    <definedName name="Excel_BuiltIn__FilterDatabase_11">NA()</definedName>
    <definedName name="Excel_BuiltIn__FilterDatabase_2_1">#REF!</definedName>
    <definedName name="Excel_BuiltIn__FilterDatabase_4">NA()</definedName>
    <definedName name="Excel_BuiltIn__FilterDatabase_6">NA()</definedName>
    <definedName name="Excel_BuiltIn__FilterDatabase_9">NA()</definedName>
    <definedName name="Excel_BuiltIn_Criteria">#REF!</definedName>
    <definedName name="Excel_BuiltIn_Database">NA()</definedName>
    <definedName name="Excel_BuiltIn_Extract">NA()</definedName>
    <definedName name="Excel_BuiltIn_Print_Area">NA()</definedName>
    <definedName name="Excel_BuiltIn_Print_Area_1">#REF!</definedName>
    <definedName name="Excel_BuiltIn_Print_Area_1_1">#REF!</definedName>
    <definedName name="Excel_BuiltIn_Print_Area_1_6">#REF!</definedName>
    <definedName name="Excel_BuiltIn_Print_Area_12_1">NA()</definedName>
    <definedName name="Excel_BuiltIn_Print_Area_14_1">NA()</definedName>
    <definedName name="Excel_BuiltIn_Print_Area_15">NA()</definedName>
    <definedName name="Excel_BuiltIn_Print_Area_16">NA()</definedName>
    <definedName name="Excel_BuiltIn_Print_Area_17_1">NA()</definedName>
    <definedName name="Excel_BuiltIn_Print_Area_18">NA()</definedName>
    <definedName name="Excel_BuiltIn_Print_Area_2_1" localSheetId="8">#REF!</definedName>
    <definedName name="Excel_BuiltIn_Print_Area_2_1" localSheetId="9">#REF!</definedName>
    <definedName name="Excel_BuiltIn_Print_Area_2_1">#REF!</definedName>
    <definedName name="Excel_BuiltIn_Print_Area_2_1_1" localSheetId="8">#REF!</definedName>
    <definedName name="Excel_BuiltIn_Print_Area_2_1_1" localSheetId="9">#REF!</definedName>
    <definedName name="Excel_BuiltIn_Print_Area_2_1_1">#REF!</definedName>
    <definedName name="Excel_BuiltIn_Print_Area_2_1_6" localSheetId="8">#REF!</definedName>
    <definedName name="Excel_BuiltIn_Print_Area_2_1_6" localSheetId="9">#REF!</definedName>
    <definedName name="Excel_BuiltIn_Print_Area_2_1_6">#REF!</definedName>
    <definedName name="Excel_BuiltIn_Print_Area_22">NA()</definedName>
    <definedName name="Excel_BuiltIn_Print_Area_23">NA()</definedName>
    <definedName name="Excel_BuiltIn_Print_Area_25">NA()</definedName>
    <definedName name="Excel_BuiltIn_Print_Area_26">NA()</definedName>
    <definedName name="Excel_BuiltIn_Print_Area_27">NA()</definedName>
    <definedName name="Excel_BuiltIn_Print_Area_28">NA()</definedName>
    <definedName name="Excel_BuiltIn_Print_Area_3" localSheetId="8">#REF!</definedName>
    <definedName name="Excel_BuiltIn_Print_Area_3" localSheetId="9">#REF!</definedName>
    <definedName name="Excel_BuiltIn_Print_Area_3">#REF!</definedName>
    <definedName name="Excel_BuiltIn_Print_Area_3_1" localSheetId="8">#REF!</definedName>
    <definedName name="Excel_BuiltIn_Print_Area_3_1" localSheetId="9">#REF!</definedName>
    <definedName name="Excel_BuiltIn_Print_Area_3_1">#REF!</definedName>
    <definedName name="Excel_BuiltIn_Print_Area_3_6" localSheetId="8">#REF!</definedName>
    <definedName name="Excel_BuiltIn_Print_Area_3_6" localSheetId="9">#REF!</definedName>
    <definedName name="Excel_BuiltIn_Print_Area_3_6">#REF!</definedName>
    <definedName name="Excel_BuiltIn_Print_Area_6_1">NA()</definedName>
    <definedName name="Excel_BuiltIn_Print_Titles_1" localSheetId="8">#REF!</definedName>
    <definedName name="Excel_BuiltIn_Print_Titles_1" localSheetId="9">#REF!</definedName>
    <definedName name="Excel_BuiltIn_Print_Titles_1">#REF!</definedName>
    <definedName name="Excel_BuiltIn_Print_Titles_1_6" localSheetId="8">#REF!</definedName>
    <definedName name="Excel_BuiltIn_Print_Titles_1_6" localSheetId="9">#REF!</definedName>
    <definedName name="Excel_BuiltIn_Print_Titles_1_6">#REF!</definedName>
    <definedName name="Excel_BuiltIn_Print_Titles_2" localSheetId="8">#REF!</definedName>
    <definedName name="Excel_BuiltIn_Print_Titles_2" localSheetId="9">#REF!</definedName>
    <definedName name="Excel_BuiltIn_Print_Titles_2">#REF!</definedName>
    <definedName name="Excel_BuiltIn_Print_Titles_2_1">#REF!</definedName>
    <definedName name="Excel_BuiltIn_Print_Titles_2_4">#REF!</definedName>
    <definedName name="Excel_BuiltIn_Print_Titles_2_5">#REF!</definedName>
    <definedName name="Excel_BuiltIn_Print_Titles_2_6">#REF!</definedName>
    <definedName name="Excel_BuiltIn_Print_Titles_3">#REF!</definedName>
    <definedName name="Excel_BuiltIn_Print_Titles_3_6">#REF!</definedName>
    <definedName name="Excel_BuiltIn_Recorder">NA()</definedName>
    <definedName name="Excel_BuiltIn_Recorder_4">#REF!</definedName>
    <definedName name="Excel_BuiltIn_Recorder_5">#REF!</definedName>
    <definedName name="Excel_BuiltIn_Recorder_6">#REF!</definedName>
    <definedName name="excluir">NA()</definedName>
    <definedName name="exportaçao">NA()</definedName>
    <definedName name="EXTENSÃO">NA()</definedName>
    <definedName name="Extrair_IM">NA()</definedName>
    <definedName name="EXTREDE">NA()</definedName>
    <definedName name="F">#REF!</definedName>
    <definedName name="F_A_REF">NA()</definedName>
    <definedName name="F_C_REF">NA()</definedName>
    <definedName name="F_varrição_diu_var_man">NA()</definedName>
    <definedName name="F_varrição_diu_var_man_res">NA()</definedName>
    <definedName name="F_varrição_not_var_man">NA()</definedName>
    <definedName name="F_varrição_not_var_man_res">NA()</definedName>
    <definedName name="F798H">NA()</definedName>
    <definedName name="FarmCapa">NA()</definedName>
    <definedName name="FarmDetalhes">NA()</definedName>
    <definedName name="FatAdesPop" localSheetId="5">#REF!</definedName>
    <definedName name="FatAdesPop">#REF!</definedName>
    <definedName name="FatCompactad" localSheetId="5">#REF!</definedName>
    <definedName name="FatCompactad">#REF!</definedName>
    <definedName name="FatMan1000Diu" localSheetId="5">#REF!</definedName>
    <definedName name="FatMan1000Diu">#REF!</definedName>
    <definedName name="FatMan1000Not">#REF!</definedName>
    <definedName name="FatMan240Diu">#REF!</definedName>
    <definedName name="FatMan240Not">#REF!</definedName>
    <definedName name="FatManPonMec">#REF!</definedName>
    <definedName name="FatManPonSel">#REF!</definedName>
    <definedName name="FatManPonTra">#REF!</definedName>
    <definedName name="FatManSobEixo">#REF!</definedName>
    <definedName name="FatManTraDiu" localSheetId="5">#REF!</definedName>
    <definedName name="FatManTraDiu">#REF!</definedName>
    <definedName name="FatManTraNot">#REF!</definedName>
    <definedName name="fator_manutenção_conteiner">#REF!</definedName>
    <definedName name="FatorFrete">NA()</definedName>
    <definedName name="FatorFrete1">NA()</definedName>
    <definedName name="FatorImpostos">NA()</definedName>
    <definedName name="FatUtiCaçamb" localSheetId="5">#REF!</definedName>
    <definedName name="FatUtiCaçamb">#REF!</definedName>
    <definedName name="FatUtiCaçamba" localSheetId="5">#REF!</definedName>
    <definedName name="FatUtiCaçamba">#REF!</definedName>
    <definedName name="FatUtiCompac">#REF!</definedName>
    <definedName name="FatUtiContei" localSheetId="5">#REF!</definedName>
    <definedName name="FatUtiContei">#REF!</definedName>
    <definedName name="FatUtilCompac">#REF!</definedName>
    <definedName name="FAVELAS">#REF!</definedName>
    <definedName name="fax">NA()</definedName>
    <definedName name="FEIRAS">NA()</definedName>
    <definedName name="férias_12_11">#REF!</definedName>
    <definedName name="FERRO" localSheetId="8">#REF!</definedName>
    <definedName name="FERRO" localSheetId="9">#REF!</definedName>
    <definedName name="FERRO">#REF!</definedName>
    <definedName name="FEVEREIRO">NA()</definedName>
    <definedName name="fgsagvasdf">NA()</definedName>
    <definedName name="FIBRA" localSheetId="8">#REF!</definedName>
    <definedName name="FIBRA" localSheetId="9">#REF!</definedName>
    <definedName name="FIBRA">#REF!</definedName>
    <definedName name="FiguraPeças2">NA()</definedName>
    <definedName name="FiguraPeçasFinal">NA()</definedName>
    <definedName name="filialargent">NA()</definedName>
    <definedName name="final">NA()</definedName>
    <definedName name="FinLoc">#REF!</definedName>
    <definedName name="fluxo">#REF!</definedName>
    <definedName name="formaenvio">NA()</definedName>
    <definedName name="formulaCA">NA()</definedName>
    <definedName name="fórmulaCP">NA()</definedName>
    <definedName name="FR">"[5]rec_mwh!#ref!"</definedName>
    <definedName name="FR_24">"[5]rec_mwh!#ref!"</definedName>
    <definedName name="FreAnuHig1000" localSheetId="8">#REF!</definedName>
    <definedName name="FreAnuHig1000" localSheetId="9">#REF!</definedName>
    <definedName name="FreAnuHig1000">#REF!</definedName>
    <definedName name="FreAnuHig240" localSheetId="8">#REF!</definedName>
    <definedName name="FreAnuHig240" localSheetId="9">#REF!</definedName>
    <definedName name="FreAnuHig240">#REF!</definedName>
    <definedName name="Fundo" localSheetId="8">#REF!</definedName>
    <definedName name="Fundo" localSheetId="9">#REF!</definedName>
    <definedName name="Fundo">#REF!</definedName>
    <definedName name="G">NA()</definedName>
    <definedName name="GASG">NA()</definedName>
    <definedName name="GC">NA()</definedName>
    <definedName name="GC_2">NA()</definedName>
    <definedName name="GER">NA()</definedName>
    <definedName name="geral">#REF!</definedName>
    <definedName name="geral_4">#REF!</definedName>
    <definedName name="geral_5">#REF!</definedName>
    <definedName name="geral_6">#REF!</definedName>
    <definedName name="GG">#REF!</definedName>
    <definedName name="gil">NA()</definedName>
    <definedName name="Gordura_BDI_Tx_Desc">NA()</definedName>
    <definedName name="GPeças">NA()</definedName>
    <definedName name="graf">#REF!</definedName>
    <definedName name="_xlnm.Recorder" localSheetId="5">#REF!</definedName>
    <definedName name="_xlnm.Recorder" localSheetId="8">#REF!</definedName>
    <definedName name="_xlnm.Recorder" localSheetId="9">#REF!</definedName>
    <definedName name="_xlnm.Recorder">#REF!</definedName>
    <definedName name="GrupoEstatístico">NA()</definedName>
    <definedName name="GrupoEstatísticoFinal">NA()</definedName>
    <definedName name="GSADF">NA()</definedName>
    <definedName name="H_extra_diurna_lav_vias_mês">NA()</definedName>
    <definedName name="H_extra_diurna_prevista_cap_mec_mês">NA()</definedName>
    <definedName name="H_extra_diurna_prevista_col_hosp_mês">NA()</definedName>
    <definedName name="H_extra_diurna_prevista_coleta_seletiva_mês">NA()</definedName>
    <definedName name="H_extra_diurna_prevista_eq_padrão_mês">NA()</definedName>
    <definedName name="H_extra_diurna_prevista_lav_vias_mês">NA()</definedName>
    <definedName name="H_extra_diurna_prevista_loc_cam_bas_mês">NA()</definedName>
    <definedName name="H_extra_diurna_prevista_loc_pá_carr_mês">NA()</definedName>
    <definedName name="H_extra_diurna_prevista_loc_trator_mês">NA()</definedName>
    <definedName name="H_extra_diurna_prevista_op_aterro_mês">NA()</definedName>
    <definedName name="H_extra_diurna_prevista_tra_RSSS_mês">NA()</definedName>
    <definedName name="H_extra_diurna_prevista_usi_rec_com_mês">NA()</definedName>
    <definedName name="H_extra_diurna_prevista_var_man_mês">NA()</definedName>
    <definedName name="H_extra_noturna_prevista_col_hosp_mês">NA()</definedName>
    <definedName name="H_extra_noturna_prevista_coleta_seletiva_mês">NA()</definedName>
    <definedName name="H_extra_noturna_prevista_eq_padrão_mês">NA()</definedName>
    <definedName name="H_extra_noturna_prevista_loc_cam_bas_mês">NA()</definedName>
    <definedName name="H_extra_noturna_prevista_loc_pá_carr_mês">NA()</definedName>
    <definedName name="H_extra_noturna_prevista_loc_trator_mês">NA()</definedName>
    <definedName name="H_extra_noturna_prevista_op_aterro_mês">NA()</definedName>
    <definedName name="H_extra_noturna_prevista_tra_RSSS_mês">NA()</definedName>
    <definedName name="H_extra_noturna_prevista_usi_rec_com_mês">NA()</definedName>
    <definedName name="H_extra_noturna_prevista_var_man_mês">NA()</definedName>
    <definedName name="HorAdiNot" localSheetId="8">#REF!</definedName>
    <definedName name="HorAdiNot" localSheetId="9">#REF!</definedName>
    <definedName name="HorAdiNot">#REF!</definedName>
    <definedName name="horas_extras_qua_d">#REF!</definedName>
    <definedName name="horas_extras_qua_n">#REF!</definedName>
    <definedName name="horas_extras_qui_d">#REF!</definedName>
    <definedName name="horas_extras_qui_n">#REF!</definedName>
    <definedName name="horas_extras_sab_d">#REF!</definedName>
    <definedName name="horas_extras_sab_n">#REF!</definedName>
    <definedName name="horas_extras_seg_d">#REF!</definedName>
    <definedName name="horas_extras_seg_n">#REF!</definedName>
    <definedName name="horas_extras_sex_d">#REF!</definedName>
    <definedName name="horas_extras_sex_n">#REF!</definedName>
    <definedName name="horas_extras_ter_d">#REF!</definedName>
    <definedName name="horas_extras_ter_n">#REF!</definedName>
    <definedName name="HORAS_MENSAIS">NA()</definedName>
    <definedName name="horas_normais_qua_d">#REF!</definedName>
    <definedName name="horas_normais_qui_d">#REF!</definedName>
    <definedName name="horas_normais_qui_n">#REF!</definedName>
    <definedName name="horas_normais_sab_d">#REF!</definedName>
    <definedName name="horas_normais_sab_n">#REF!</definedName>
    <definedName name="horas_normais_seg_d">#REF!</definedName>
    <definedName name="horas_normais_seg_n">#REF!</definedName>
    <definedName name="horas_normais_sex_d">#REF!</definedName>
    <definedName name="horas_normais_sex_n">#REF!</definedName>
    <definedName name="horas_normais_ter_d">#REF!</definedName>
    <definedName name="horas_normais_ter_n">#REF!</definedName>
    <definedName name="Horas_noturnas_cap_mec">NA()</definedName>
    <definedName name="Horas_noturnas_col_hos">NA()</definedName>
    <definedName name="Horas_noturnas_coleta_seletiva">NA()</definedName>
    <definedName name="Horas_noturnas_eq_padrão">NA()</definedName>
    <definedName name="Horas_noturnas_lav_vias">NA()</definedName>
    <definedName name="Horas_noturnas_lim_mercado">NA()</definedName>
    <definedName name="Horas_noturnas_loc_cam_bas">NA()</definedName>
    <definedName name="Horas_noturnas_loc_pá">NA()</definedName>
    <definedName name="Horas_noturnas_loc_trator">NA()</definedName>
    <definedName name="Horas_noturnas_op_aterro">NA()</definedName>
    <definedName name="Horas_noturnas_trat_RSSS">NA()</definedName>
    <definedName name="Horas_noturnas_usi_compostagem">NA()</definedName>
    <definedName name="Horas_noturnas_varrição">NA()</definedName>
    <definedName name="HorasPorTurno" localSheetId="5">#REF!</definedName>
    <definedName name="HorasPorTurno">#REF!</definedName>
    <definedName name="HorasTurno" localSheetId="5">#REF!</definedName>
    <definedName name="HorasTurno">#REF!</definedName>
    <definedName name="HorDimPTur">#REF!</definedName>
    <definedName name="HorDimTur" localSheetId="5">#REF!</definedName>
    <definedName name="HorDimTur">#REF!</definedName>
    <definedName name="HorMenNor">#REF!</definedName>
    <definedName name="HorNorTur" localSheetId="5">#REF!</definedName>
    <definedName name="HorNorTur">#REF!</definedName>
    <definedName name="HorPorTur">#REF!</definedName>
    <definedName name="Hos">NA()</definedName>
    <definedName name="HosCapa">NA()</definedName>
    <definedName name="HosDetalhes">NA()</definedName>
    <definedName name="i" localSheetId="8">NA()</definedName>
    <definedName name="i" localSheetId="9">NA()</definedName>
    <definedName name="I">#REF!</definedName>
    <definedName name="I.CTEF">#REF!</definedName>
    <definedName name="I.Lotes">OFFSET(#REF!,IF(#REF!="OGU não-PAC",1,0),0):OFFSET(#REF!,-1,0)</definedName>
    <definedName name="I_toco_tonviag">NA()</definedName>
    <definedName name="I_toco_viagveicd">NA()</definedName>
    <definedName name="I_toco_viagveicn">NA()</definedName>
    <definedName name="ICMS">NA()</definedName>
    <definedName name="II_m3_4ano">#REF!</definedName>
    <definedName name="II_porc_4ano">#REF!</definedName>
    <definedName name="II_porc_d">#REF!</definedName>
    <definedName name="II_porc_n">#REF!</definedName>
    <definedName name="II_toco_tonviag">NA()</definedName>
    <definedName name="II_toco_viagveic_d">NA()</definedName>
    <definedName name="II_toco_viagveic_n">NA()</definedName>
    <definedName name="II_tonviag">#REF!</definedName>
    <definedName name="II_viagveic_d">#REF!</definedName>
    <definedName name="IIdif_4ano">#REF!</definedName>
    <definedName name="Inc">NA()</definedName>
    <definedName name="incluieqp">NA()</definedName>
    <definedName name="incluiinsumo">NA()</definedName>
    <definedName name="incluimat">NA()</definedName>
    <definedName name="incluimdo">NA()</definedName>
    <definedName name="incluir">NA()</definedName>
    <definedName name="IndCapa">NA()</definedName>
    <definedName name="IndCapaas">NA()</definedName>
    <definedName name="IndCompact" localSheetId="8">#REF!</definedName>
    <definedName name="IndCompact" localSheetId="9">#REF!</definedName>
    <definedName name="IndCompact">#REF!</definedName>
    <definedName name="IndDetalhes">NA()</definedName>
    <definedName name="INDEXPAGTO2">NA()</definedName>
    <definedName name="IndiceDestino">NA()</definedName>
    <definedName name="INDMOIS">NA()</definedName>
    <definedName name="INDRESM1">NA()</definedName>
    <definedName name="Início_tur_not_col_sel">NA()</definedName>
    <definedName name="InícioMemoCalc">NA()</definedName>
    <definedName name="Iniloc">#REF!</definedName>
    <definedName name="INS">#REF!</definedName>
    <definedName name="Insalub_Grau_Máx">NA()</definedName>
    <definedName name="Insalub_Grau_Méd">NA()</definedName>
    <definedName name="Insalub_Grau_Mín">NA()</definedName>
    <definedName name="InsCol" localSheetId="5">#REF!</definedName>
    <definedName name="InsCol">#REF!</definedName>
    <definedName name="InsMot" localSheetId="5">#REF!</definedName>
    <definedName name="InsMot">#REF!</definedName>
    <definedName name="INSTRUÇÃO" localSheetId="5">#REF!</definedName>
    <definedName name="INSTRUÇÃO" localSheetId="9">#REF!</definedName>
    <definedName name="INSTRUÇÃO">#REF!</definedName>
    <definedName name="insumo">NA()</definedName>
    <definedName name="insumoexcluir">NA()</definedName>
    <definedName name="insumonovo">NA()</definedName>
    <definedName name="insumonovoCA">NA()</definedName>
    <definedName name="insumoprocura">NA()</definedName>
    <definedName name="insumos">NA()</definedName>
    <definedName name="insunovo">NA()</definedName>
    <definedName name="InsVar" localSheetId="5">#REF!</definedName>
    <definedName name="InsVar">#REF!</definedName>
    <definedName name="interessement">NA()</definedName>
    <definedName name="IntSemColMec" localSheetId="5">#REF!</definedName>
    <definedName name="IntSemColMec">#REF!</definedName>
    <definedName name="IntSemColSel" localSheetId="8">#REF!</definedName>
    <definedName name="IntSemColSel" localSheetId="9">#REF!</definedName>
    <definedName name="IntSemColSel">#REF!</definedName>
    <definedName name="IntSemColTra">#REF!</definedName>
    <definedName name="INV_ADM">NA()</definedName>
    <definedName name="io">NA()</definedName>
    <definedName name="IPI">NA()</definedName>
    <definedName name="ipiespecial">NA()</definedName>
    <definedName name="IPVACam" localSheetId="5">#REF!</definedName>
    <definedName name="IPVACam">#REF!</definedName>
    <definedName name="IPVAPas" localSheetId="5">#REF!</definedName>
    <definedName name="IPVAPas">#REF!</definedName>
    <definedName name="IR">#REF!</definedName>
    <definedName name="IR_24">#REF!</definedName>
    <definedName name="IrParaBotõesDeExclusão">NA()</definedName>
    <definedName name="IrParaConfirmaçãoDeDados">NA()</definedName>
    <definedName name="ISS">#REF!</definedName>
    <definedName name="ISS_24">#REF!</definedName>
    <definedName name="Item" localSheetId="8">NA()</definedName>
    <definedName name="Item" localSheetId="9">NA()</definedName>
    <definedName name="Item">#REF!</definedName>
    <definedName name="ItemInvestimento">OFFSET(#REF!,1,0,COUNTA(#REF!)-1)</definedName>
    <definedName name="itemPLA">NA()</definedName>
    <definedName name="JANEIRO">NA()</definedName>
    <definedName name="JTT" localSheetId="8">#REF!</definedName>
    <definedName name="JTT" localSheetId="9">#REF!</definedName>
    <definedName name="JTT">#REF!</definedName>
    <definedName name="juin">NA()</definedName>
    <definedName name="JULHO">NA()</definedName>
    <definedName name="JUNHO">NA()</definedName>
    <definedName name="km_viagem_d">#REF!</definedName>
    <definedName name="km_viagem_domingo">#REF!</definedName>
    <definedName name="km_viagem_n">#REF!</definedName>
    <definedName name="KmAteAno1" localSheetId="8">#REF!</definedName>
    <definedName name="KmAteAno1" localSheetId="9">#REF!</definedName>
    <definedName name="KmAteAno1">#REF!</definedName>
    <definedName name="KmAteAno2" localSheetId="5">#REF!</definedName>
    <definedName name="KmAteAno2" localSheetId="8">#REF!</definedName>
    <definedName name="KmAteAno2" localSheetId="9">#REF!</definedName>
    <definedName name="KmAteAno2">#REF!</definedName>
    <definedName name="KmAteAno3" localSheetId="5">#REF!</definedName>
    <definedName name="KmAteAno3">#REF!</definedName>
    <definedName name="KmAteAno4" localSheetId="5">#REF!</definedName>
    <definedName name="KmAteAno4">#REF!</definedName>
    <definedName name="KmAteAno5" localSheetId="5">#REF!</definedName>
    <definedName name="KmAteAno5">#REF!</definedName>
    <definedName name="KmAterroAno1" localSheetId="5">#REF!</definedName>
    <definedName name="KmAterroAno1">#REF!</definedName>
    <definedName name="KmDesMecAno1" localSheetId="5">#REF!</definedName>
    <definedName name="KmDesMecAno1">#REF!</definedName>
    <definedName name="KmDesMecAno2" localSheetId="5">#REF!</definedName>
    <definedName name="KmDesMecAno2">#REF!</definedName>
    <definedName name="KmDesMecAno3" localSheetId="5">#REF!</definedName>
    <definedName name="KmDesMecAno3">#REF!</definedName>
    <definedName name="KmDesMecAno4" localSheetId="5">#REF!</definedName>
    <definedName name="KmDesMecAno4">#REF!</definedName>
    <definedName name="KmDesMecAno5" localSheetId="5">#REF!</definedName>
    <definedName name="KmDesMecAno5">#REF!</definedName>
    <definedName name="KmDesSelAno1" localSheetId="5">#REF!</definedName>
    <definedName name="KmDesSelAno1">#REF!</definedName>
    <definedName name="KmDesSelAno2" localSheetId="5">#REF!</definedName>
    <definedName name="KmDesSelAno2">#REF!</definedName>
    <definedName name="KmDesSelAno3" localSheetId="5">#REF!</definedName>
    <definedName name="KmDesSelAno3">#REF!</definedName>
    <definedName name="KmDesSelAno4" localSheetId="5">#REF!</definedName>
    <definedName name="KmDesSelAno4">#REF!</definedName>
    <definedName name="KmDesSelAno5" localSheetId="5">#REF!</definedName>
    <definedName name="KmDesSelAno5">#REF!</definedName>
    <definedName name="KmDesTraAno1" localSheetId="5">#REF!</definedName>
    <definedName name="KmDesTraAno1">#REF!</definedName>
    <definedName name="KmDesTraAno2" localSheetId="5">#REF!</definedName>
    <definedName name="KmDesTraAno2">#REF!</definedName>
    <definedName name="KmDesTraAno3" localSheetId="5">#REF!</definedName>
    <definedName name="KmDesTraAno3">#REF!</definedName>
    <definedName name="KmDesTraAno4" localSheetId="5">#REF!</definedName>
    <definedName name="KmDesTraAno4">#REF!</definedName>
    <definedName name="KmDesTraAno5" localSheetId="5">#REF!</definedName>
    <definedName name="KmDesTraAno5">#REF!</definedName>
    <definedName name="KmEixo" localSheetId="5">#REF!</definedName>
    <definedName name="KmEixo">#REF!</definedName>
    <definedName name="Kmh1000Diu">#REF!</definedName>
    <definedName name="Kmh1000Not">#REF!</definedName>
    <definedName name="kmh240Diu">#REF!</definedName>
    <definedName name="Kmh240Not">#REF!</definedName>
    <definedName name="KmhDesDiu">#REF!</definedName>
    <definedName name="KmhDesNot" localSheetId="5">#REF!</definedName>
    <definedName name="KmhDesNot">#REF!</definedName>
    <definedName name="KmhDiuAno4" localSheetId="5">#REF!</definedName>
    <definedName name="KmhDiuAno4">#REF!</definedName>
    <definedName name="KmhDiuAteAno1" localSheetId="5">#REF!</definedName>
    <definedName name="KmhDiuAteAno1">#REF!</definedName>
    <definedName name="KmhDiuAteAno2">#REF!</definedName>
    <definedName name="KmhDiuAteAno3" localSheetId="5">#REF!</definedName>
    <definedName name="KmhDiuAteAno3">#REF!</definedName>
    <definedName name="KmhDiuAteAno4" localSheetId="5">#REF!</definedName>
    <definedName name="KmhDiuAteAno4">#REF!</definedName>
    <definedName name="KmhDiuAteAno5" localSheetId="5">#REF!</definedName>
    <definedName name="KmhDiuAteAno5">#REF!</definedName>
    <definedName name="KmhDiuTriAno1" localSheetId="5">#REF!</definedName>
    <definedName name="KmhDiuTriAno1">#REF!</definedName>
    <definedName name="KmhDiuTriAno2">#REF!</definedName>
    <definedName name="KmhDiuTriAno3" localSheetId="5">#REF!</definedName>
    <definedName name="KmhDiuTriAno3">#REF!</definedName>
    <definedName name="KmhDiuTriAno5" localSheetId="5">#REF!</definedName>
    <definedName name="KmhDiuTriAno5">#REF!</definedName>
    <definedName name="KmhNotAno2" localSheetId="5">#REF!</definedName>
    <definedName name="KmhNotAno2">#REF!</definedName>
    <definedName name="KmhNotAno3" localSheetId="5">#REF!</definedName>
    <definedName name="KmhNotAno3">#REF!</definedName>
    <definedName name="KmhNotAteAno1" localSheetId="5">#REF!</definedName>
    <definedName name="KmhNotAteAno1">#REF!</definedName>
    <definedName name="KmhNotAteAno3">#REF!</definedName>
    <definedName name="KmhNotAteAno4" localSheetId="5">#REF!</definedName>
    <definedName name="KmhNotAteAno4">#REF!</definedName>
    <definedName name="KmhNotAteAno5" localSheetId="5">#REF!</definedName>
    <definedName name="KmhNotAteAno5">#REF!</definedName>
    <definedName name="KmhNotTriAno1" localSheetId="5">#REF!</definedName>
    <definedName name="KmhNotTriAno1">#REF!</definedName>
    <definedName name="KmhNotTriAno4">#REF!</definedName>
    <definedName name="KmhNotTriAno5" localSheetId="5">#REF!</definedName>
    <definedName name="KmhNotTriAno5">#REF!</definedName>
    <definedName name="KmhNouAteAno2" localSheetId="5">#REF!</definedName>
    <definedName name="KmhNouAteAno2">#REF!</definedName>
    <definedName name="KmhOpeDiu" localSheetId="5">#REF!</definedName>
    <definedName name="KmhOpeDiu">#REF!</definedName>
    <definedName name="KmhPonMec" localSheetId="5">#REF!</definedName>
    <definedName name="KmhPonMec">#REF!</definedName>
    <definedName name="KmhPonSel">#REF!</definedName>
    <definedName name="KmhPonTra">#REF!</definedName>
    <definedName name="KmhTradDiu">#REF!</definedName>
    <definedName name="KmhTraDiu" localSheetId="5">#REF!</definedName>
    <definedName name="KmhTraDiu">#REF!</definedName>
    <definedName name="KmhTraNot">#REF!</definedName>
    <definedName name="KmTriAno1">#REF!</definedName>
    <definedName name="KmTriAno2">#REF!</definedName>
    <definedName name="KmTriAno3" localSheetId="5">#REF!</definedName>
    <definedName name="KmTriAno3">#REF!</definedName>
    <definedName name="KmTriAno4" localSheetId="5">#REF!</definedName>
    <definedName name="KmTriAno4">#REF!</definedName>
    <definedName name="KmTriAno5" localSheetId="5">#REF!</definedName>
    <definedName name="KmTriAno5">#REF!</definedName>
    <definedName name="LAMA">NA()</definedName>
    <definedName name="lama1">NA()</definedName>
    <definedName name="lançamento">NA()</definedName>
    <definedName name="lançanovo">NA()</definedName>
    <definedName name="lançarCA">NA()</definedName>
    <definedName name="LARANJEIRAS">#REF!</definedName>
    <definedName name="Largura" localSheetId="5">#REF!</definedName>
    <definedName name="Largura" localSheetId="8">#REF!</definedName>
    <definedName name="Largura" localSheetId="9">#REF!</definedName>
    <definedName name="Largura">#REF!</definedName>
    <definedName name="Lav">NA()</definedName>
    <definedName name="Lavf">NA()</definedName>
    <definedName name="Lavlub">#REF!</definedName>
    <definedName name="Lavv">NA()</definedName>
    <definedName name="LimMáx" localSheetId="5">#REF!</definedName>
    <definedName name="LimMáx">#REF!</definedName>
    <definedName name="LRANJA">#REF!</definedName>
    <definedName name="LS" localSheetId="5">#REF!</definedName>
    <definedName name="LS" localSheetId="8">#REF!</definedName>
    <definedName name="LS" localSheetId="9">#REF!</definedName>
    <definedName name="LS">#REF!</definedName>
    <definedName name="luis">NA()</definedName>
    <definedName name="LuvAlgAno" localSheetId="5">#REF!</definedName>
    <definedName name="LuvAlgAno">#REF!</definedName>
    <definedName name="LuvRasAno" localSheetId="5">#REF!</definedName>
    <definedName name="LuvRasAno">#REF!</definedName>
    <definedName name="Macro1" localSheetId="5">#REF!</definedName>
    <definedName name="Macro1">#REF!</definedName>
    <definedName name="Macro2" localSheetId="5">#REF!</definedName>
    <definedName name="Macro2">#REF!</definedName>
    <definedName name="mai">NA()</definedName>
    <definedName name="MAIO">NA()</definedName>
    <definedName name="ManPerVei" localSheetId="5">#REF!</definedName>
    <definedName name="ManPerVei">#REF!</definedName>
    <definedName name="ManSisRas" localSheetId="5">#REF!</definedName>
    <definedName name="ManSisRas">#REF!</definedName>
    <definedName name="Maodeobra">NA()</definedName>
    <definedName name="MARCAESPECIAL">NA()</definedName>
    <definedName name="MARCO">NA()</definedName>
    <definedName name="maria">NA()</definedName>
    <definedName name="Massa_única" localSheetId="8">#REF!</definedName>
    <definedName name="Massa_única" localSheetId="9">#REF!</definedName>
    <definedName name="Massa_única">#REF!</definedName>
    <definedName name="Mat">NA()</definedName>
    <definedName name="MAT_21">NA()</definedName>
    <definedName name="materiais" localSheetId="8">#REF!</definedName>
    <definedName name="materiais" localSheetId="9">#REF!</definedName>
    <definedName name="materiais">#REF!</definedName>
    <definedName name="MATERIAL">NA()</definedName>
    <definedName name="MATERIAL_3">"[34]banco!#ref!"</definedName>
    <definedName name="Matriz_" localSheetId="8">#REF!</definedName>
    <definedName name="Matriz_" localSheetId="9">#REF!</definedName>
    <definedName name="Matriz_">#REF!</definedName>
    <definedName name="MC_COMISSÃO">NA()</definedName>
    <definedName name="MC_Desconto">NA()</definedName>
    <definedName name="MC_Desconto_META">NA()</definedName>
    <definedName name="MC_FatorFrete">NA()</definedName>
    <definedName name="MC_FatorImpostos">NA()</definedName>
    <definedName name="MC_GPeças">NA()</definedName>
    <definedName name="MC_IPI">NA()</definedName>
    <definedName name="MC_PesoUnitarioFinal">NA()</definedName>
    <definedName name="MC_PorcentCustoFinanceiro">NA()</definedName>
    <definedName name="MC_Preço_META">NA()</definedName>
    <definedName name="MC_PRU">NA()</definedName>
    <definedName name="MC_RBC_META">NA()</definedName>
    <definedName name="MC_TipoPeçaFrete">NA()</definedName>
    <definedName name="MC_VNDcDesconto">NA()</definedName>
    <definedName name="MC_VNDCheio">NA()</definedName>
    <definedName name="MCOD02_040_4190">"[3]memorial!#ref!"</definedName>
    <definedName name="MCOD02_040_4210">"[3]memorial!#ref!"</definedName>
    <definedName name="MCOD02_040_4280">"[3]memorial!#ref!"</definedName>
    <definedName name="MCOD02_040_4320">"[3]memorial!#ref!"</definedName>
    <definedName name="MCOD02_040_4350">"[3]memorial!#ref!"</definedName>
    <definedName name="MCOD02_040_4509">"[3]memorial!#ref!"</definedName>
    <definedName name="MCOD02_040_4540">"[3]memorial!#ref!"</definedName>
    <definedName name="MCOD02_040_4580">"[3]memorial!#ref!"</definedName>
    <definedName name="MCOD02_040_4610">"[3]memorial!#ref!"</definedName>
    <definedName name="MCOD02_040_4730">"[3]memorial!#ref!"</definedName>
    <definedName name="MCOD02_040_4820">"[3]memorial!#ref!"</definedName>
    <definedName name="MCOD02_040_7618">"[3]memorial!#ref!"</definedName>
    <definedName name="MCOD02_040_7639">"[3]memorial!#ref!"</definedName>
    <definedName name="MCOD02_040_7720">"[3]memorial!#ref!"</definedName>
    <definedName name="MCOD02_040_9746">"[3]memorial!#ref!"</definedName>
    <definedName name="MCOD02_040_9833">"[3]memorial!#ref!"</definedName>
    <definedName name="MCOD02_110_0106">"[3]memorial!#ref!"</definedName>
    <definedName name="MCOD02_110_0110">"[3]memorial!#ref!"</definedName>
    <definedName name="MCOD02_110_0140">"[3]memorial!#ref!"</definedName>
    <definedName name="MCOD02_110_0146">"[3]memorial!#ref!"</definedName>
    <definedName name="MCOD02_110_0150">"[3]memorial!#ref!"</definedName>
    <definedName name="MCOD02_110_0614">"[3]memorial!#ref!"</definedName>
    <definedName name="MCOD02_110_0630">"[3]memorial!#ref!"</definedName>
    <definedName name="MCOD02_110_0734">"[3]memorial!#ref!"</definedName>
    <definedName name="MCOD02_110_0740">"[3]memorial!#ref!"</definedName>
    <definedName name="MCOD02_110_0742">"[3]memorial!#ref!"</definedName>
    <definedName name="MCOD02_110_0746">"[3]memorial!#ref!"</definedName>
    <definedName name="MCOD02_110_0750">"[3]memorial!#ref!"</definedName>
    <definedName name="MCOD02_110_1146">"[3]memorial!#ref!"</definedName>
    <definedName name="MCOD02_110_1414">"[3]memorial!#ref!"</definedName>
    <definedName name="MCOD02_110_1420">"[3]memorial!#ref!"</definedName>
    <definedName name="MCOD02_110_1660">"[3]memorial!#ref!"</definedName>
    <definedName name="MCOD02_110_1662">"[3]memorial!#ref!"</definedName>
    <definedName name="MCOD02_110_1666">"[3]memorial!#ref!"</definedName>
    <definedName name="MCOD02_110_1872">"[3]memorial!#ref!"</definedName>
    <definedName name="MCOD02_110_1880">"[3]memorial!#ref!"</definedName>
    <definedName name="MCOD02_110_1974">"[3]memorial!#ref!"</definedName>
    <definedName name="MCOD02_110_2008">"[3]memorial!#ref!"</definedName>
    <definedName name="MCOD02_110_2066">"[3]memorial!#ref!"</definedName>
    <definedName name="MCOD02_110_2294">"[3]memorial!#ref!"</definedName>
    <definedName name="MCOD02_110_2304">"[3]memorial!#ref!"</definedName>
    <definedName name="MCOD02_110_2310">"[3]memorial!#ref!"</definedName>
    <definedName name="MCOD02_110_2784">"[3]memorial!#ref!"</definedName>
    <definedName name="MCOD02_110_2796">"[3]memorial!#ref!"</definedName>
    <definedName name="MCOD02_110_2798">"[3]memorial!#ref!"</definedName>
    <definedName name="MCOD02_110_2800">"[3]memorial!#ref!"</definedName>
    <definedName name="MCOD02_110_3910">"[3]memorial!#ref!"</definedName>
    <definedName name="MCOD02_110_3912">"[3]memorial!#ref!"</definedName>
    <definedName name="MCOD02_110_3928">"[3]memorial!#ref!"</definedName>
    <definedName name="MCOD02_110_3930">"[3]memorial!#ref!"</definedName>
    <definedName name="MCOD02_110_3940">"[3]memorial!#ref!"</definedName>
    <definedName name="MCOD02_110_4288">"[3]memorial!#ref!"</definedName>
    <definedName name="MCOD02_110_4304">"[3]memorial!#ref!"</definedName>
    <definedName name="MCOD02_110_4312">"[3]memorial!#ref!"</definedName>
    <definedName name="MCOD02_110_4314">"[3]memorial!#ref!"</definedName>
    <definedName name="MCOD02_110_4488">"[3]memorial!#ref!"</definedName>
    <definedName name="MCOD02_110_4536">"[3]memorial!#ref!"</definedName>
    <definedName name="MCOD02_120_0060">"[3]memorial!#ref!"</definedName>
    <definedName name="MCOD02_120_0070">"[3]memorial!#ref!"</definedName>
    <definedName name="MCOD02_120_0090">"[3]memorial!#ref!"</definedName>
    <definedName name="MCOD02_130_0050">"[3]memorial!#ref!"</definedName>
    <definedName name="MCOD02_130_0080">"[3]memorial!#ref!"</definedName>
    <definedName name="MCOD02_130_1018">"[3]memorial!#ref!"</definedName>
    <definedName name="MCOD02_130_1055">"[3]memorial!#ref!"</definedName>
    <definedName name="MCOD02_140_1200">"[3]memorial!#ref!"</definedName>
    <definedName name="MCOD02_210_0090">"[3]memorial!#ref!"</definedName>
    <definedName name="MCOD02_210_0110">"[3]memorial!#ref!"</definedName>
    <definedName name="MCOD02_210_0310">"[3]memorial!#ref!"</definedName>
    <definedName name="MCOD02_210_0340">"[3]memorial!#ref!"</definedName>
    <definedName name="MCOD02_210_0350">"[3]memorial!#ref!"</definedName>
    <definedName name="MCOD02_210_0370">"[3]memorial!#ref!"</definedName>
    <definedName name="MCOD02_210_0380">"[3]memorial!#ref!"</definedName>
    <definedName name="MCOD02_210_0390">"[3]memorial!#ref!"</definedName>
    <definedName name="MCOD02_210_1609">"[3]memorial!#ref!"</definedName>
    <definedName name="MCOD02_210_1620">"[3]memorial!#ref!"</definedName>
    <definedName name="MCOD02_210_1625">"[3]memorial!#ref!"</definedName>
    <definedName name="MCOD02_210_1630">"[3]memorial!#ref!"</definedName>
    <definedName name="MCOD02_210_1637">"[3]memorial!#ref!"</definedName>
    <definedName name="MCOD02_210_2930">"[3]memorial!#ref!"</definedName>
    <definedName name="MCOD03_020_0010">"[3]memorial!#ref!"</definedName>
    <definedName name="MCOD03_020_0500">"[3]memorial!#ref!"</definedName>
    <definedName name="MCOD03_020_0510">"[3]memorial!#ref!"</definedName>
    <definedName name="MCOD03_020_0660">"[3]memorial!#ref!"</definedName>
    <definedName name="MCOD03_020_0680">"[3]memorial!#ref!"</definedName>
    <definedName name="MCOD05_120_0020">"[3]memorial!#ref!"</definedName>
    <definedName name="MCOD11_010_0046">"[3]memorial!#ref!"</definedName>
    <definedName name="MCOD11_010_0378">"[3]memorial!#ref!"</definedName>
    <definedName name="MCOD28_120_0067">"[3]memorial!#ref!"</definedName>
    <definedName name="MCOD28_120_0087">"[3]memorial!#ref!"</definedName>
    <definedName name="MCODCOTADO01">"[3]memorial!#ref!"</definedName>
    <definedName name="MCODCOTADO02">"[3]memorial!#ref!"</definedName>
    <definedName name="MCODCOTADO03">"[3]memorial!#ref!"</definedName>
    <definedName name="MDO">NA()</definedName>
    <definedName name="Mec">NA()</definedName>
    <definedName name="Mec1ano" localSheetId="5">#REF!</definedName>
    <definedName name="Mec1ano">#REF!</definedName>
    <definedName name="Mec2ano" localSheetId="5">#REF!</definedName>
    <definedName name="Mec2ano">#REF!</definedName>
    <definedName name="Mec3ano" localSheetId="5">#REF!</definedName>
    <definedName name="Mec3ano">#REF!</definedName>
    <definedName name="Mec4ano" localSheetId="5">#REF!</definedName>
    <definedName name="Mec4ano">#REF!</definedName>
    <definedName name="Mec5ano" localSheetId="5">#REF!</definedName>
    <definedName name="Mec5ano">#REF!</definedName>
    <definedName name="MecP">NA()</definedName>
    <definedName name="MED" localSheetId="5">#REF!</definedName>
    <definedName name="MED" localSheetId="8">#REF!</definedName>
    <definedName name="MED" localSheetId="9">#REF!</definedName>
    <definedName name="MED">#REF!</definedName>
    <definedName name="medida">NA()</definedName>
    <definedName name="MEI">NA()</definedName>
    <definedName name="meiofio">"[3]memorial!#ref!"</definedName>
    <definedName name="memoria">#REF!</definedName>
    <definedName name="MENSAGEM">NA()</definedName>
    <definedName name="MENU">"[31]menu!#ref!"</definedName>
    <definedName name="MesReinv">"[33]simulador!#ref!"</definedName>
    <definedName name="Metragem">NA()</definedName>
    <definedName name="MetragemTFL">NA()</definedName>
    <definedName name="MetragemTFLarred">NA()</definedName>
    <definedName name="MetragemTFLarredprel">NA()</definedName>
    <definedName name="MF">NA()</definedName>
    <definedName name="mínimo">#REF!</definedName>
    <definedName name="mktvalv">NA()</definedName>
    <definedName name="mm">NA()</definedName>
    <definedName name="mmmmmmmm">#REF!</definedName>
    <definedName name="MO">NA()</definedName>
    <definedName name="MObr">NA()</definedName>
    <definedName name="Moeda">#REF!</definedName>
    <definedName name="MOIS">NA()</definedName>
    <definedName name="mot">#REF!</definedName>
    <definedName name="Motorista_diu_cap_mec">NA()</definedName>
    <definedName name="Motorista_diu_cap_mec_res">NA()</definedName>
    <definedName name="Motorista_diu_col_hosp">NA()</definedName>
    <definedName name="Motorista_diu_col_hosp_res">NA()</definedName>
    <definedName name="Motorista_diu_col_sel">NA()</definedName>
    <definedName name="Motorista_diu_eq_padrão">NA()</definedName>
    <definedName name="Motorista_diu_eq_padrão_res">NA()</definedName>
    <definedName name="Motorista_diu_lav_vias">NA()</definedName>
    <definedName name="Motorista_diu_lav_vias_res">NA()</definedName>
    <definedName name="Motorista_diu_loc_cam_bas">NA()</definedName>
    <definedName name="Motorista_diu_loc_cam_bas_res">NA()</definedName>
    <definedName name="Motorista_diu_op_aterro">NA()</definedName>
    <definedName name="Motorista_diu_op_aterro_res">NA()</definedName>
    <definedName name="Motorista_not_cap_mec">NA()</definedName>
    <definedName name="Motorista_not_cap_mec_res">NA()</definedName>
    <definedName name="Motorista_not_col_hosp">NA()</definedName>
    <definedName name="Motorista_not_col_hosp_res">NA()</definedName>
    <definedName name="Motorista_not_col_sel">NA()</definedName>
    <definedName name="Motorista_not_col_sel_res">NA()</definedName>
    <definedName name="Motorista_not_eq_padrão">NA()</definedName>
    <definedName name="Motorista_not_eq_padrão_res">NA()</definedName>
    <definedName name="Motorista_not_lav_vias">NA()</definedName>
    <definedName name="Motorista_not_lav_vias_res">NA()</definedName>
    <definedName name="Motorista_not_loc_cam_bas">NA()</definedName>
    <definedName name="Motorista_not_loc_cam_bas_res">NA()</definedName>
    <definedName name="Motorista_not_op_aterro">NA()</definedName>
    <definedName name="Motorista_not_op_aterro_res">NA()</definedName>
    <definedName name="Motorita_diu_col_sel_res">NA()</definedName>
    <definedName name="MTOT01_0250_0360">"[3]memorial!#ref!"</definedName>
    <definedName name="MTOT01_040_0010">"[3]memorial!#ref!"</definedName>
    <definedName name="MTOT01_040_0020">"[3]memorial!#ref!"</definedName>
    <definedName name="MTOT01_050_0010">"[3]memorial!#ref!"</definedName>
    <definedName name="MTOT01_050_0020">"[3]memorial!#ref!"</definedName>
    <definedName name="MTOT01_050_0040">"[3]memorial!#ref!"</definedName>
    <definedName name="MTOT01_060_0020">"[3]memorial!#ref!"</definedName>
    <definedName name="MTOT01_060_0040">"[3]memorial!#ref!"</definedName>
    <definedName name="MTOT01_070_0040">"[3]memorial!#ref!"</definedName>
    <definedName name="MTOT01_085_0020">"[3]memorial!#ref!"</definedName>
    <definedName name="MTOT01_130_0930">"[3]memorial!#ref!"</definedName>
    <definedName name="MTOT01_140_0020">"[3]memorial!#ref!"</definedName>
    <definedName name="MTOT01_140_0130">"[3]memorial!#ref!"</definedName>
    <definedName name="MTOT01_140_0380">"[3]memorial!#ref!"</definedName>
    <definedName name="MTOT01_140_0880">"[3]memorial!#ref!"</definedName>
    <definedName name="MTOT01_140_1270">"[3]memorial!#ref!"</definedName>
    <definedName name="MTOT01_140_1350">"[3]memorial!#ref!"</definedName>
    <definedName name="MTOT01_140_1680">"[3]memorial!#ref!"</definedName>
    <definedName name="MTOT01_150_0030">"[3]memorial!#ref!"</definedName>
    <definedName name="MTOT01_150_0130">"[3]memorial!#ref!"</definedName>
    <definedName name="MTOT01_150_0210">"[3]memorial!#ref!"</definedName>
    <definedName name="MTOT01_150_0240">"[3]memorial!#ref!"</definedName>
    <definedName name="MTOT01_150_0590">"[3]memorial!#ref!"</definedName>
    <definedName name="MTOT01_160_0070">"[3]memorial!#ref!"</definedName>
    <definedName name="MTOT01_160_0140">"[3]memorial!#ref!"</definedName>
    <definedName name="MTOT01_180_0290">"[3]memorial!#ref!"</definedName>
    <definedName name="MTOT01_250_0310">"[3]memorial!#ref!"</definedName>
    <definedName name="MTOT01_250_0320">"[3]memorial!#ref!"</definedName>
    <definedName name="MTOT01_250_0340">"[3]memorial!#ref!"</definedName>
    <definedName name="MTOT01_250_0360">"[3]memorial!#ref!"</definedName>
    <definedName name="MTOT01_250_0390">"[3]memorial!#ref!"</definedName>
    <definedName name="MTOT01_250_0410">"[3]memorial!#ref!"</definedName>
    <definedName name="MTOT01_250_0470">"[3]memorial!#ref!"</definedName>
    <definedName name="MTOT01_250_0560">"[3]memorial!#ref!"</definedName>
    <definedName name="MTOT01_250_0620">"[3]memorial!#ref!"</definedName>
    <definedName name="MTOT02_010_4306">"[3]memorial!#ref!"</definedName>
    <definedName name="MTOT02_020_0040">"[3]memorial!#ref!"</definedName>
    <definedName name="MTOT02_020_0050">"[3]memorial!#ref!"</definedName>
    <definedName name="MTOT02_020_0070">"[3]memorial!#ref!"</definedName>
    <definedName name="MTOT02_020_0080">"[3]memorial!#ref!"</definedName>
    <definedName name="MTOT02_040_0191">"[3]memorial!#ref!"</definedName>
    <definedName name="MTOT02_040_0225">"[3]memorial!#ref!"</definedName>
    <definedName name="MTOT02_040_0233">"[3]memorial!#ref!"</definedName>
    <definedName name="MTOT02_040_0255">"[3]memorial!#ref!"</definedName>
    <definedName name="MTOT02_040_0730">"[3]memorial!#ref!"</definedName>
    <definedName name="MTOT02_040_0930">"[3]memorial!#ref!"</definedName>
    <definedName name="MTOT02_040_0990">"[3]memorial!#ref!"</definedName>
    <definedName name="MTOT02_040_1040">"[3]memorial!#ref!"</definedName>
    <definedName name="MTOT02_040_1080">"[3]memorial!#ref!"</definedName>
    <definedName name="MTOT02_040_1170">"[3]memorial!#ref!"</definedName>
    <definedName name="MTOT02_040_3860">"[3]memorial!#ref!"</definedName>
    <definedName name="MTOT02_040_4190">"[3]memorial!#ref!"</definedName>
    <definedName name="MTOT02_040_4210">"[3]memorial!#ref!"</definedName>
    <definedName name="MTOT02_040_4280">"[3]memorial!#ref!"</definedName>
    <definedName name="MTOT02_040_4320">"[3]memorial!#ref!"</definedName>
    <definedName name="MTOT02_040_4350">"[3]memorial!#ref!"</definedName>
    <definedName name="MTOT02_040_4509">"[3]memorial!#ref!"</definedName>
    <definedName name="MTOT02_040_4540">"[3]memorial!#ref!"</definedName>
    <definedName name="MTOT02_040_4580">"[3]memorial!#ref!"</definedName>
    <definedName name="MTOT02_040_4610">"[3]memorial!#ref!"</definedName>
    <definedName name="MTOT02_040_4730">"[3]memorial!#ref!"</definedName>
    <definedName name="MTOT02_040_4820">"[3]memorial!#ref!"</definedName>
    <definedName name="MTOT02_040_7618">"[3]memorial!#ref!"</definedName>
    <definedName name="MTOT02_040_7639">"[3]memorial!#ref!"</definedName>
    <definedName name="MTOT02_040_7720">"[3]memorial!#ref!"</definedName>
    <definedName name="MTOT02_040_9746">"[3]memorial!#ref!"</definedName>
    <definedName name="MTOT02_040_9833">"[3]memorial!#ref!"</definedName>
    <definedName name="MTOT02_110_0106">"[3]memorial!#ref!"</definedName>
    <definedName name="MTOT02_110_0110">"[3]memorial!#ref!"</definedName>
    <definedName name="MTOT02_110_0140">"[3]memorial!#ref!"</definedName>
    <definedName name="MTOT02_110_0146">"[3]memorial!#ref!"</definedName>
    <definedName name="MTOT02_110_0150">"[3]memorial!#ref!"</definedName>
    <definedName name="MTOT02_110_0614">"[3]memorial!#ref!"</definedName>
    <definedName name="MTOT02_110_0630">"[3]memorial!#ref!"</definedName>
    <definedName name="MTOT02_110_0734">"[3]memorial!#ref!"</definedName>
    <definedName name="MTOT02_110_0740">"[3]memorial!#ref!"</definedName>
    <definedName name="MTOT02_110_0742">"[3]memorial!#ref!"</definedName>
    <definedName name="MTOT02_110_0746">"[3]memorial!#ref!"</definedName>
    <definedName name="MTOT02_110_0750">"[3]memorial!#ref!"</definedName>
    <definedName name="MTOT02_110_1146">"[3]memorial!#ref!"</definedName>
    <definedName name="MTOT02_110_1414">"[3]memorial!#ref!"</definedName>
    <definedName name="MTOT02_110_1420">"[3]memorial!#ref!"</definedName>
    <definedName name="MTOT02_110_1660">"[3]memorial!#ref!"</definedName>
    <definedName name="MTOT02_110_1662">"[3]memorial!#ref!"</definedName>
    <definedName name="MTOT02_110_1666">"[3]memorial!#ref!"</definedName>
    <definedName name="MTOT02_110_1872">"[3]memorial!#ref!"</definedName>
    <definedName name="MTOT02_110_1880">"[3]memorial!#ref!"</definedName>
    <definedName name="MTOT02_110_1974">"[3]memorial!#ref!"</definedName>
    <definedName name="MTOT02_110_2008">"[3]memorial!#ref!"</definedName>
    <definedName name="MTOT02_110_2066">"[3]memorial!#ref!"</definedName>
    <definedName name="MTOT02_110_2294">"[3]memorial!#ref!"</definedName>
    <definedName name="MTOT02_110_2304">"[3]memorial!#ref!"</definedName>
    <definedName name="MTOT02_110_2310">"[3]memorial!#ref!"</definedName>
    <definedName name="MTOT02_110_2784">"[3]memorial!#ref!"</definedName>
    <definedName name="MTOT02_110_2796">"[3]memorial!#ref!"</definedName>
    <definedName name="MTOT02_110_2798">"[3]memorial!#ref!"</definedName>
    <definedName name="MTOT02_110_2800">"[3]memorial!#ref!"</definedName>
    <definedName name="MTOT02_110_3910">"[3]memorial!#ref!"</definedName>
    <definedName name="MTOT02_110_3912">"[3]memorial!#ref!"</definedName>
    <definedName name="MTOT02_110_3928">"[3]memorial!#ref!"</definedName>
    <definedName name="MTOT02_110_3930">"[3]memorial!#ref!"</definedName>
    <definedName name="MTOT02_110_3940">"[3]memorial!#ref!"</definedName>
    <definedName name="MTOT02_110_4288">"[3]memorial!#ref!"</definedName>
    <definedName name="MTOT02_110_4304">"[3]memorial!#ref!"</definedName>
    <definedName name="MTOT02_110_4312">"[3]memorial!#ref!"</definedName>
    <definedName name="MTOT02_110_4314">"[3]memorial!#ref!"</definedName>
    <definedName name="MTOT02_110_4488">"[3]memorial!#ref!"</definedName>
    <definedName name="MTOT02_110_4536">"[3]memorial!#ref!"</definedName>
    <definedName name="MTOT02_120_0060">"[3]memorial!#ref!"</definedName>
    <definedName name="MTOT02_120_0070">"[3]memorial!#ref!"</definedName>
    <definedName name="MTOT02_120_0090">"[3]memorial!#ref!"</definedName>
    <definedName name="MTOT02_130_0050">"[3]memorial!#ref!"</definedName>
    <definedName name="MTOT02_130_0080">"[3]memorial!#ref!"</definedName>
    <definedName name="MTOT02_130_1018">"[3]memorial!#ref!"</definedName>
    <definedName name="MTOT02_130_1055">"[3]memorial!#ref!"</definedName>
    <definedName name="MTOT02_140_1200">"[3]memorial!#ref!"</definedName>
    <definedName name="MTOT02_210_0090">"[3]memorial!#ref!"</definedName>
    <definedName name="MTOT02_210_0110">"[3]memorial!#ref!"</definedName>
    <definedName name="MTOT02_210_0310">"[3]memorial!#ref!"</definedName>
    <definedName name="MTOT02_210_0340">"[3]memorial!#ref!"</definedName>
    <definedName name="MTOT02_210_0350">"[3]memorial!#ref!"</definedName>
    <definedName name="MTOT02_210_0370">"[3]memorial!#ref!"</definedName>
    <definedName name="MTOT02_210_0380">"[3]memorial!#ref!"</definedName>
    <definedName name="MTOT02_210_0390">"[3]memorial!#ref!"</definedName>
    <definedName name="MTOT02_210_1609">"[3]memorial!#ref!"</definedName>
    <definedName name="MTOT02_210_1620">"[3]memorial!#ref!"</definedName>
    <definedName name="MTOT02_210_1625">"[3]memorial!#ref!"</definedName>
    <definedName name="MTOT02_210_1630">"[3]memorial!#ref!"</definedName>
    <definedName name="MTOT02_210_1637">"[3]memorial!#ref!"</definedName>
    <definedName name="MTOT02_210_2930">"[3]memorial!#ref!"</definedName>
    <definedName name="MTOT03_020_0010">"[3]memorial!#ref!"</definedName>
    <definedName name="MTOT03_020_0500">"[3]memorial!#ref!"</definedName>
    <definedName name="MTOT03_020_0510">"[3]memorial!#ref!"</definedName>
    <definedName name="MTOT03_020_0660">"[3]memorial!#ref!"</definedName>
    <definedName name="MTOT03_020_0680">"[3]memorial!#ref!"</definedName>
    <definedName name="MTOT05_120_0020">"[3]memorial!#ref!"</definedName>
    <definedName name="MTOT11_010_0046">"[3]memorial!#ref!"</definedName>
    <definedName name="MTOT11_010_0378">"[3]memorial!#ref!"</definedName>
    <definedName name="MTOT28_120_0067">"[3]memorial!#ref!"</definedName>
    <definedName name="MTOT28_120_0087">"[3]memorial!#ref!"</definedName>
    <definedName name="MTOTCOTADO01">"[3]memorial!#ref!"</definedName>
    <definedName name="MTOTCOTADO02">"[3]memorial!#ref!"</definedName>
    <definedName name="MTOTCOTADO03">"[3]memorial!#ref!"</definedName>
    <definedName name="MUN_LITO">NA()</definedName>
    <definedName name="Munk">NA()</definedName>
    <definedName name="N.">#REF!</definedName>
    <definedName name="n_de_feriados">NA()</definedName>
    <definedName name="n_de_meses_no_ano">NA()</definedName>
    <definedName name="N_de_passagens">NA()</definedName>
    <definedName name="n_horas_diárias">NA()</definedName>
    <definedName name="N_LOCAL">NA()</definedName>
    <definedName name="N0p">#REF!</definedName>
    <definedName name="Não">NA()</definedName>
    <definedName name="NARCISO" localSheetId="8">#REF!</definedName>
    <definedName name="NARCISO" localSheetId="9">#REF!</definedName>
    <definedName name="NARCISO">#REF!</definedName>
    <definedName name="NCOD" localSheetId="8">#REF!</definedName>
    <definedName name="NCOD" localSheetId="9">#REF!</definedName>
    <definedName name="NCOD">#REF!</definedName>
    <definedName name="no_mois_liste">NA()</definedName>
    <definedName name="no_référence">NA()</definedName>
    <definedName name="no_référence_liste">NA()</definedName>
    <definedName name="no_société">NA()</definedName>
    <definedName name="nome">NA()</definedName>
    <definedName name="NOp" localSheetId="8">#REF!</definedName>
    <definedName name="NOp" localSheetId="9">#REF!</definedName>
    <definedName name="NOp">#REF!</definedName>
    <definedName name="NOVEMBRO">NA()</definedName>
    <definedName name="novo" localSheetId="8">#REF!</definedName>
    <definedName name="novo" localSheetId="9">#REF!</definedName>
    <definedName name="novo">#REF!</definedName>
    <definedName name="novoinsumo">NA()</definedName>
    <definedName name="nproposta">NA()</definedName>
    <definedName name="NQUANT" localSheetId="8">#REF!</definedName>
    <definedName name="NQUANT" localSheetId="9">#REF!</definedName>
    <definedName name="NQUANT">#REF!</definedName>
    <definedName name="NTEXTO">#REF!</definedName>
    <definedName name="ntotal">#REF!</definedName>
    <definedName name="numero">NA()</definedName>
    <definedName name="numeroitem">NA()</definedName>
    <definedName name="Numeros">NA()</definedName>
    <definedName name="NumItem">NA()</definedName>
    <definedName name="NUN_FRON">NA()</definedName>
    <definedName name="o">#REF!</definedName>
    <definedName name="O_A_REF">NA()</definedName>
    <definedName name="O_C_REF">NA()</definedName>
    <definedName name="OBJETOS">NA()</definedName>
    <definedName name="obra">NA()</definedName>
    <definedName name="OCADM">NA()</definedName>
    <definedName name="OD">NA()</definedName>
    <definedName name="Op_balança_diu_op_aterro">NA()</definedName>
    <definedName name="Op_balança_diu_op_aterro_res">NA()</definedName>
    <definedName name="Op_balança_not_op_aterro">NA()</definedName>
    <definedName name="Op_balança_not_op_aterro_res">NA()</definedName>
    <definedName name="Op_diu_usi_rec_comp">NA()</definedName>
    <definedName name="Op_diu_usi_rec_comp_res">NA()</definedName>
    <definedName name="Op_diu_usi_tra_RSSS">NA()</definedName>
    <definedName name="Op_diu_usi_tra_RSSS_res">NA()</definedName>
    <definedName name="Op_maq_diu_cap_mec">NA()</definedName>
    <definedName name="Op_maq_diu_cap_mec_res">NA()</definedName>
    <definedName name="Op_máq_diu_op_aterro">NA()</definedName>
    <definedName name="Op_máq_diu_op_aterro_res">NA()</definedName>
    <definedName name="Op_maq_not_cap_mec">NA()</definedName>
    <definedName name="Op_maq_not_cap_mec_res">NA()</definedName>
    <definedName name="Op_máq_not_op_aterro">NA()</definedName>
    <definedName name="Op_máq_not_op_aterro_res">NA()</definedName>
    <definedName name="Op_not_usi_rec_comp">NA()</definedName>
    <definedName name="Op_not_usi_rec_comp_res">NA()</definedName>
    <definedName name="Op_not_usi_tra_RSSS">NA()</definedName>
    <definedName name="Op_not_usi_tra_RSSS_res">NA()</definedName>
    <definedName name="Op_pá_diu_eq_padrão">NA()</definedName>
    <definedName name="Op_pá_diu_eq_padrão_res">NA()</definedName>
    <definedName name="Op_pá_diu_loc_pá">NA()</definedName>
    <definedName name="Op_pá_diu_loc_pá_res">NA()</definedName>
    <definedName name="Op_pá_not_eq_padrão">NA()</definedName>
    <definedName name="Op_pá_not_eq_padrão_res">NA()</definedName>
    <definedName name="Op_pá_not_loc_pá">NA()</definedName>
    <definedName name="Op_pá_not_loc_pá_res">NA()</definedName>
    <definedName name="Op_roç_diu_eq_padrão">NA()</definedName>
    <definedName name="Op_roç_diu_eq_padrão_res">NA()</definedName>
    <definedName name="Op_roç_not_eq_padrão">NA()</definedName>
    <definedName name="Op_roç_not_eq_padrão_res">NA()</definedName>
    <definedName name="OPCAO">NA()</definedName>
    <definedName name="opção1">NA()</definedName>
    <definedName name="opção1CA">NA()</definedName>
    <definedName name="opção2">NA()</definedName>
    <definedName name="opção2CA">NA()</definedName>
    <definedName name="opção3">NA()</definedName>
    <definedName name="opção3CA">NA()</definedName>
    <definedName name="Opçãoespecial">NA()</definedName>
    <definedName name="OPID">NA()</definedName>
    <definedName name="ORC">NA()</definedName>
    <definedName name="ORÇ">NA()</definedName>
    <definedName name="Orç1">NA()</definedName>
    <definedName name="ORCAMENTO">NA()</definedName>
    <definedName name="ORCPA">NA()</definedName>
    <definedName name="ORGAN">NA()</definedName>
    <definedName name="OUTUBRO">NA()</definedName>
    <definedName name="p">NA()</definedName>
    <definedName name="P_ALL">NA()</definedName>
    <definedName name="P_BAL1">NA()</definedName>
    <definedName name="P_DEM_RES">NA()</definedName>
    <definedName name="P_DESP_ADM">NA()</definedName>
    <definedName name="P_DESP_OPE">NA()</definedName>
    <definedName name="P_DESP_OPE1">NA()</definedName>
    <definedName name="P_DESP_OPEC">NA()</definedName>
    <definedName name="P_DESP_OPEC1">NA()</definedName>
    <definedName name="P_ENERG_TER">NA()</definedName>
    <definedName name="P_ESTAT">NA()</definedName>
    <definedName name="P_EXAU">NA()</definedName>
    <definedName name="P_FLUXN">NA()</definedName>
    <definedName name="P_GER">NA()</definedName>
    <definedName name="P_INV_ADM">NA()</definedName>
    <definedName name="P_INV_OPE">NA()</definedName>
    <definedName name="P_ORGAN">NA()</definedName>
    <definedName name="P_POT">NA()</definedName>
    <definedName name="P_PREM">NA()</definedName>
    <definedName name="P_REC_TOTN">NA()</definedName>
    <definedName name="P_RES_PES">NA()</definedName>
    <definedName name="P_RESGER">NA()</definedName>
    <definedName name="P03X">NA()</definedName>
    <definedName name="PaCar">NA()</definedName>
    <definedName name="PARALELO">NA()</definedName>
    <definedName name="parametros">#REF!</definedName>
    <definedName name="Paredes" localSheetId="8">#REF!</definedName>
    <definedName name="Paredes" localSheetId="9">#REF!</definedName>
    <definedName name="Paredes">#REF!</definedName>
    <definedName name="PART.PLAN" localSheetId="8">#REF!</definedName>
    <definedName name="PART.PLAN" localSheetId="9">#REF!</definedName>
    <definedName name="PART.PLAN">#REF!</definedName>
    <definedName name="PART_PLAN">NA()</definedName>
    <definedName name="partbudget99">NA()</definedName>
    <definedName name="PasOnibus" localSheetId="5">#REF!</definedName>
    <definedName name="PasOnibus">#REF!</definedName>
    <definedName name="PassaExtenso" localSheetId="5">#REF!</definedName>
    <definedName name="PassaExtenso" localSheetId="9">#REF!</definedName>
    <definedName name="PassaExtenso">#REF!</definedName>
    <definedName name="Pback_nom">#REF!</definedName>
    <definedName name="Pca">#REF!</definedName>
    <definedName name="Pca_24">#REF!</definedName>
    <definedName name="PCMSO" localSheetId="5">#REF!</definedName>
    <definedName name="PCMSO" localSheetId="8">#REF!</definedName>
    <definedName name="PCMSO" localSheetId="9">#REF!</definedName>
    <definedName name="PCMSO">#REF!</definedName>
    <definedName name="PeEspMac" localSheetId="5">#REF!</definedName>
    <definedName name="PeEspMac">#REF!</definedName>
    <definedName name="PeEspSele" localSheetId="5">#REF!</definedName>
    <definedName name="PeEspSele">#REF!</definedName>
    <definedName name="PeEspTotal" localSheetId="5">#REF!</definedName>
    <definedName name="PeEspTotal">#REF!</definedName>
    <definedName name="Per1000Mec" localSheetId="5">#REF!</definedName>
    <definedName name="Per1000Mec">#REF!</definedName>
    <definedName name="Per1000Sel">#REF!</definedName>
    <definedName name="Per240Mec">#REF!</definedName>
    <definedName name="Per240Sel">#REF!</definedName>
    <definedName name="PerAteColFav">#REF!</definedName>
    <definedName name="PerCam15m3">#REF!</definedName>
    <definedName name="PerColDiaria">#REF!</definedName>
    <definedName name="PerColNotur">#REF!</definedName>
    <definedName name="PerConMecAno1">#REF!</definedName>
    <definedName name="PerConMecAno2">#REF!</definedName>
    <definedName name="PerConMecAno3" localSheetId="5">#REF!</definedName>
    <definedName name="PerConMecAno3">#REF!</definedName>
    <definedName name="PerConMecAno4" localSheetId="5">#REF!</definedName>
    <definedName name="PerConMecAno4">#REF!</definedName>
    <definedName name="PerConSelAno1" localSheetId="5">#REF!</definedName>
    <definedName name="PerConSelAno1">#REF!</definedName>
    <definedName name="PerConSelAno2">#REF!</definedName>
    <definedName name="PerConSelAno3" localSheetId="5">#REF!</definedName>
    <definedName name="PerConSelAno3">#REF!</definedName>
    <definedName name="PerConSelAno4" localSheetId="5">#REF!</definedName>
    <definedName name="PerConSelAno4">#REF!</definedName>
    <definedName name="PerConSelAno5" localSheetId="5">#REF!</definedName>
    <definedName name="PerConSelAno5">#REF!</definedName>
    <definedName name="PerContMecAno5" localSheetId="5">#REF!</definedName>
    <definedName name="PerContMecAno5">#REF!</definedName>
    <definedName name="PerConvMéd" localSheetId="5">#REF!</definedName>
    <definedName name="PerConvMéd">#REF!</definedName>
    <definedName name="PercReinv">"[33]simulador!#ref!"</definedName>
    <definedName name="PerDesSal" localSheetId="5">#REF!</definedName>
    <definedName name="PerDesSal">#REF!</definedName>
    <definedName name="PerDomFer" localSheetId="8">#REF!</definedName>
    <definedName name="PerDomFer" localSheetId="9">#REF!</definedName>
    <definedName name="PerDomFer">#REF!</definedName>
    <definedName name="PerHorExt">#REF!</definedName>
    <definedName name="PerManMêsCon" localSheetId="5">#REF!</definedName>
    <definedName name="PerManMêsCon">#REF!</definedName>
    <definedName name="PerOpeNotHig">#REF!</definedName>
    <definedName name="PerOpeNotMan">#REF!</definedName>
    <definedName name="PerPotSelAno1" localSheetId="5">#REF!</definedName>
    <definedName name="PerPotSelAno1">#REF!</definedName>
    <definedName name="PerPotSelAno2" localSheetId="5">#REF!</definedName>
    <definedName name="PerPotSelAno2">#REF!</definedName>
    <definedName name="PerPotSelAno3" localSheetId="5">#REF!</definedName>
    <definedName name="PerPotSelAno3">#REF!</definedName>
    <definedName name="PerPotSelAno4" localSheetId="5">#REF!</definedName>
    <definedName name="PerPotSelAno4">#REF!</definedName>
    <definedName name="PerPotSelAno5" localSheetId="5">#REF!</definedName>
    <definedName name="PerPotSelAno5">#REF!</definedName>
    <definedName name="PerRefLub" localSheetId="5">#REF!</definedName>
    <definedName name="PerRefLub">#REF!</definedName>
    <definedName name="PerRepAnoCon" localSheetId="5">#REF!</definedName>
    <definedName name="PerRepAnoCon">#REF!</definedName>
    <definedName name="PerResNãoAbrAno1" localSheetId="5">#REF!</definedName>
    <definedName name="PerResNãoAbrAno1">#REF!</definedName>
    <definedName name="PerResNãoAbrAno2" localSheetId="5">#REF!</definedName>
    <definedName name="PerResNãoAbrAno2">#REF!</definedName>
    <definedName name="PerResNãoAbrAno3" localSheetId="5">#REF!</definedName>
    <definedName name="PerResNãoAbrAno3">#REF!</definedName>
    <definedName name="PerResNãoAbrAno4" localSheetId="5">#REF!</definedName>
    <definedName name="PerResNãoAbrAno4">#REF!</definedName>
    <definedName name="PerResNãoAbrAno5" localSheetId="5">#REF!</definedName>
    <definedName name="PerResNãoAbrAno5">#REF!</definedName>
    <definedName name="PerResOrgAno1" localSheetId="5">#REF!</definedName>
    <definedName name="PerResOrgAno1">#REF!</definedName>
    <definedName name="PerResOrgAno2" localSheetId="5">#REF!</definedName>
    <definedName name="PerResOrgAno2">#REF!</definedName>
    <definedName name="PerResOrgAno3" localSheetId="5">#REF!</definedName>
    <definedName name="PerResOrgAno3">#REF!</definedName>
    <definedName name="PerResOrgAno4" localSheetId="5">#REF!</definedName>
    <definedName name="PerResOrgAno4">#REF!</definedName>
    <definedName name="PerResOrgAno5" localSheetId="5">#REF!</definedName>
    <definedName name="PerResOrgAno5">#REF!</definedName>
    <definedName name="PerResSelAno1" localSheetId="5">#REF!</definedName>
    <definedName name="PerResSelAno1">#REF!</definedName>
    <definedName name="PerResSelAno2" localSheetId="5">#REF!</definedName>
    <definedName name="PerResSelAno2">#REF!</definedName>
    <definedName name="PerResSelAno3" localSheetId="5">#REF!</definedName>
    <definedName name="PerResSelAno3">#REF!</definedName>
    <definedName name="PerResSelAno4" localSheetId="5">#REF!</definedName>
    <definedName name="PerResSelAno4">#REF!</definedName>
    <definedName name="PerResSelAno5" localSheetId="5">#REF!</definedName>
    <definedName name="PerResSelAno5">#REF!</definedName>
    <definedName name="PerSemAdeAno1" localSheetId="5">#REF!</definedName>
    <definedName name="PerSemAdeAno1">#REF!</definedName>
    <definedName name="PerSemAdeAno2" localSheetId="5">#REF!</definedName>
    <definedName name="PerSemAdeAno2">#REF!</definedName>
    <definedName name="PerSemAdeAno3" localSheetId="5">#REF!</definedName>
    <definedName name="PerSemAdeAno3">#REF!</definedName>
    <definedName name="PerSemAdeAno4" localSheetId="5">#REF!</definedName>
    <definedName name="PerSemAdeAno4">#REF!</definedName>
    <definedName name="PerSemAdeAno5" localSheetId="5">#REF!</definedName>
    <definedName name="PerSemAdeAno5">#REF!</definedName>
    <definedName name="PerTotalOrgânico" localSheetId="5">#REF!</definedName>
    <definedName name="PerTotalOrgânico">#REF!</definedName>
    <definedName name="PerTotNãoSel">#REF!</definedName>
    <definedName name="PerTotSelet" localSheetId="5">#REF!</definedName>
    <definedName name="PerTotSelet">#REF!</definedName>
    <definedName name="PesEspCal">#REF!</definedName>
    <definedName name="PesEspMecAno1" localSheetId="5">#REF!</definedName>
    <definedName name="PesEspMecAno1">#REF!</definedName>
    <definedName name="PesEspMecAno2" localSheetId="5">#REF!</definedName>
    <definedName name="PesEspMecAno2">#REF!</definedName>
    <definedName name="PesEspMecAno3" localSheetId="5">#REF!</definedName>
    <definedName name="PesEspMecAno3">#REF!</definedName>
    <definedName name="PesEspMecAno4" localSheetId="5">#REF!</definedName>
    <definedName name="PesEspMecAno4">#REF!</definedName>
    <definedName name="PesEspMecAno5" localSheetId="5">#REF!</definedName>
    <definedName name="PesEspMecAno5">#REF!</definedName>
    <definedName name="PesEspResBru" localSheetId="5">#REF!</definedName>
    <definedName name="PesEspResBru">#REF!</definedName>
    <definedName name="pesoespecial">NA()</definedName>
    <definedName name="PesoEspOrgânico" localSheetId="8">#REF!</definedName>
    <definedName name="PesoEspOrgânico" localSheetId="9">#REF!</definedName>
    <definedName name="PesoEspOrgânico">#REF!</definedName>
    <definedName name="PesoEspSelet" localSheetId="5">#REF!</definedName>
    <definedName name="PesoEspSelet" localSheetId="8">#REF!</definedName>
    <definedName name="PesoEspSelet" localSheetId="9">#REF!</definedName>
    <definedName name="PesoEspSelet">#REF!</definedName>
    <definedName name="PesoEspSeletivo" localSheetId="5">#REF!</definedName>
    <definedName name="PesoEspSeletivo">#REF!</definedName>
    <definedName name="PesoEspTotal">#REF!</definedName>
    <definedName name="pesounitario">NA()</definedName>
    <definedName name="pesounitario2">NA()</definedName>
    <definedName name="PesoUnitarioFinal">NA()</definedName>
    <definedName name="Pess_Adm_Ger">NA()</definedName>
    <definedName name="Pess_Ind_Coleta_Aterro">NA()</definedName>
    <definedName name="Pess_Ind_Geração">NA()</definedName>
    <definedName name="PFT" localSheetId="8">#REF!</definedName>
    <definedName name="PFT" localSheetId="9">#REF!</definedName>
    <definedName name="PFT">#REF!</definedName>
    <definedName name="PIN" localSheetId="5">#REF!</definedName>
    <definedName name="PIN" localSheetId="8">#REF!</definedName>
    <definedName name="PIN" localSheetId="9">#REF!</definedName>
    <definedName name="PIN">#REF!</definedName>
    <definedName name="PIPA">NA()</definedName>
    <definedName name="Pis">#REF!</definedName>
    <definedName name="Pis_24">#REF!</definedName>
    <definedName name="PL_ABC">NA()</definedName>
    <definedName name="PLAcaixa">NA()</definedName>
    <definedName name="PLAcod">NA()</definedName>
    <definedName name="PLAdescr">NA()</definedName>
    <definedName name="PLAfim">NA()</definedName>
    <definedName name="PLAformula">NA()</definedName>
    <definedName name="PLAN">NA()</definedName>
    <definedName name="Plan1">NA()</definedName>
    <definedName name="PLANILHA" localSheetId="5">#REF!</definedName>
    <definedName name="PLANILHA" localSheetId="8">#REF!</definedName>
    <definedName name="PLANILHA" localSheetId="9">#REF!</definedName>
    <definedName name="PLANILHA">#REF!</definedName>
    <definedName name="planilha_21">NA()</definedName>
    <definedName name="PLAquant">NA()</definedName>
    <definedName name="PLAunid">NA()</definedName>
    <definedName name="PodaCapa">NA()</definedName>
    <definedName name="PodaDetalhes">NA()</definedName>
    <definedName name="POP_93">NA()</definedName>
    <definedName name="Popular" hidden="1">{#N/A,#N/A,FALSE,"Cronograma";#N/A,#N/A,FALSE,"Cronogr. 2"}</definedName>
    <definedName name="porcentagem_veículos_solicitam_socorro">#REF!</definedName>
    <definedName name="PorcentCustoFinanceiro">NA()</definedName>
    <definedName name="POT">NA()</definedName>
    <definedName name="PotSelAno1" localSheetId="5">#REF!</definedName>
    <definedName name="PotSelAno1">#REF!</definedName>
    <definedName name="PotSelAno2" localSheetId="5">#REF!</definedName>
    <definedName name="PotSelAno2">#REF!</definedName>
    <definedName name="Prazo">NA()</definedName>
    <definedName name="PreBoné" localSheetId="5">#REF!</definedName>
    <definedName name="PreBoné" localSheetId="8">#REF!</definedName>
    <definedName name="PreBoné" localSheetId="9">#REF!</definedName>
    <definedName name="PreBoné">#REF!</definedName>
    <definedName name="PreBotBorra" localSheetId="5">#REF!</definedName>
    <definedName name="PreBotBorra">#REF!</definedName>
    <definedName name="PreCalCol" localSheetId="5">#REF!</definedName>
    <definedName name="PreCalCol">#REF!</definedName>
    <definedName name="PreCalMot" localSheetId="5">#REF!</definedName>
    <definedName name="PreCalMot">#REF!</definedName>
    <definedName name="PreCalVar" localSheetId="5">#REF!</definedName>
    <definedName name="PreCalVar">#REF!</definedName>
    <definedName name="PreCamCol" localSheetId="5">#REF!</definedName>
    <definedName name="PreCamCol" localSheetId="8">#REF!</definedName>
    <definedName name="PreCamCol" localSheetId="9">#REF!</definedName>
    <definedName name="PreCamCol">#REF!</definedName>
    <definedName name="PreCamMot" localSheetId="5">#REF!</definedName>
    <definedName name="PreCamMot">#REF!</definedName>
    <definedName name="PreCamVar" localSheetId="5">#REF!</definedName>
    <definedName name="PreCamVar">#REF!</definedName>
    <definedName name="PreCapChu" localSheetId="5">#REF!</definedName>
    <definedName name="PreCapChu" localSheetId="8">#REF!</definedName>
    <definedName name="PreCapChu" localSheetId="9">#REF!</definedName>
    <definedName name="PreCapChu">#REF!</definedName>
    <definedName name="PreCar55" localSheetId="5">#REF!</definedName>
    <definedName name="PreCar55">#REF!</definedName>
    <definedName name="PreCarMunck" localSheetId="5">#REF!</definedName>
    <definedName name="PreCarMunck">#REF!</definedName>
    <definedName name="PreCavMec" localSheetId="5">#REF!</definedName>
    <definedName name="PreCavMec">#REF!</definedName>
    <definedName name="PreCha1517" localSheetId="5">#REF!</definedName>
    <definedName name="PreCha1517">#REF!</definedName>
    <definedName name="PreCha1722" localSheetId="5">#REF!</definedName>
    <definedName name="PreCha1722">#REF!</definedName>
    <definedName name="PREÇO" localSheetId="5">#REF!</definedName>
    <definedName name="PREÇO">#REF!</definedName>
    <definedName name="Preço_META">NA()</definedName>
    <definedName name="Preço_Unitário_com_impostos">NA()</definedName>
    <definedName name="PreçoCA">NA()</definedName>
    <definedName name="PreçoCP">NA()</definedName>
    <definedName name="PreçoFinal">NA()</definedName>
    <definedName name="preçofinalcl">NA()</definedName>
    <definedName name="preçofinalpb">NA()</definedName>
    <definedName name="PreColRef" localSheetId="5">#REF!</definedName>
    <definedName name="PreColRef">#REF!</definedName>
    <definedName name="PreCom15" localSheetId="5">#REF!</definedName>
    <definedName name="PreCom15">#REF!</definedName>
    <definedName name="PreCom20" localSheetId="5">#REF!</definedName>
    <definedName name="PreCom20">#REF!</definedName>
    <definedName name="PreCon1000" localSheetId="5">#REF!</definedName>
    <definedName name="PreCon1000">#REF!</definedName>
    <definedName name="PreCon240" localSheetId="5">#REF!</definedName>
    <definedName name="PreCon240">#REF!</definedName>
    <definedName name="PreConAde" localSheetId="5">#REF!</definedName>
    <definedName name="PreConAde">#REF!</definedName>
    <definedName name="PreçoPrel">NA()</definedName>
    <definedName name="precotabelabdi">NA()</definedName>
    <definedName name="PreçoUnitário">NA()</definedName>
    <definedName name="PreElevador" localSheetId="5">#REF!</definedName>
    <definedName name="PreElevador">#REF!</definedName>
    <definedName name="preencher">NA()</definedName>
    <definedName name="preencherCA">NA()</definedName>
    <definedName name="PreFur7m3" localSheetId="5">#REF!</definedName>
    <definedName name="PreFur7m3">#REF!</definedName>
    <definedName name="PreLavCon" localSheetId="5">#REF!</definedName>
    <definedName name="PreLavCon">#REF!</definedName>
    <definedName name="PreLitAgu" localSheetId="5">#REF!</definedName>
    <definedName name="PreLitAgu">#REF!</definedName>
    <definedName name="PreLitDes" localSheetId="5">#REF!</definedName>
    <definedName name="PreLitDes">#REF!</definedName>
    <definedName name="PreLitDiesel" localSheetId="5">#REF!</definedName>
    <definedName name="PreLitDiesel">#REF!</definedName>
    <definedName name="PreLitGas" localSheetId="5">#REF!</definedName>
    <definedName name="PreLitGas">#REF!</definedName>
    <definedName name="PreLuvAlg" localSheetId="5">#REF!</definedName>
    <definedName name="PreLuvAlg">#REF!</definedName>
    <definedName name="PreLuvRas" localSheetId="5">#REF!</definedName>
    <definedName name="PreLuvRas">#REF!</definedName>
    <definedName name="premier_mois">NA()</definedName>
    <definedName name="première_référence">NA()</definedName>
    <definedName name="PrePneCam" localSheetId="5">#REF!</definedName>
    <definedName name="PrePneCam">#REF!</definedName>
    <definedName name="PrePnePas" localSheetId="5">#REF!</definedName>
    <definedName name="PrePnePas">#REF!</definedName>
    <definedName name="PreRádVHF" localSheetId="5">#REF!</definedName>
    <definedName name="PreRádVHF">#REF!</definedName>
    <definedName name="PreRecCam" localSheetId="5">#REF!</definedName>
    <definedName name="PreRecCam">#REF!</definedName>
    <definedName name="PreSapMot" localSheetId="5">#REF!</definedName>
    <definedName name="PreSapMot">#REF!</definedName>
    <definedName name="PreSisGps" localSheetId="5">#REF!</definedName>
    <definedName name="PreSisGps">#REF!</definedName>
    <definedName name="PreTenCol" localSheetId="5">#REF!</definedName>
    <definedName name="PreTenCol">#REF!</definedName>
    <definedName name="PreVassourão" localSheetId="5">#REF!</definedName>
    <definedName name="PreVassourão">#REF!</definedName>
    <definedName name="PreVeíPas" localSheetId="5">#REF!</definedName>
    <definedName name="PreVeíPas">#REF!</definedName>
    <definedName name="PRINT_AREA">NA()</definedName>
    <definedName name="Print_Area_MI" localSheetId="5">#REF!</definedName>
    <definedName name="PRINT_AREA_MI" localSheetId="8">#REF!</definedName>
    <definedName name="PRINT_AREA_MI" localSheetId="9">#REF!</definedName>
    <definedName name="Print_Area_MI" localSheetId="0">#REF!</definedName>
    <definedName name="Print_Area_MI">#REF!</definedName>
    <definedName name="PRINT_AREA_MI_4" localSheetId="5">#REF!</definedName>
    <definedName name="PRINT_AREA_MI_4" localSheetId="8">#REF!</definedName>
    <definedName name="PRINT_AREA_MI_4" localSheetId="9">#REF!</definedName>
    <definedName name="PRINT_AREA_MI_4">#REF!</definedName>
    <definedName name="PRINT_AREA_MI_5" localSheetId="5">#REF!</definedName>
    <definedName name="PRINT_AREA_MI_5">#REF!</definedName>
    <definedName name="PRINT_AREA_MI_6" localSheetId="5">#REF!</definedName>
    <definedName name="PRINT_AREA_MI_6">#REF!</definedName>
    <definedName name="PRINT_TITLES">NA()</definedName>
    <definedName name="PRINT_TITLES_MI">NA()</definedName>
    <definedName name="PrMecanAno1" localSheetId="5">#REF!</definedName>
    <definedName name="PrMecanAno1">#REF!</definedName>
    <definedName name="PrMecanAno2" localSheetId="5">#REF!</definedName>
    <definedName name="PrMecanAno2">#REF!</definedName>
    <definedName name="PrMecanAno3" localSheetId="5">#REF!</definedName>
    <definedName name="PrMecanAno3">#REF!</definedName>
    <definedName name="PrMecanAno4" localSheetId="5">#REF!</definedName>
    <definedName name="PrMecanAno4">#REF!</definedName>
    <definedName name="PrMecanAno5" localSheetId="5">#REF!</definedName>
    <definedName name="PrMecanAno5">#REF!</definedName>
    <definedName name="Prod_do_mês_t_d">#REF!</definedName>
    <definedName name="Prod_do_mês_t_n">#REF!</definedName>
    <definedName name="prod_quarta_d">#REF!</definedName>
    <definedName name="prod_quarta_n">#REF!</definedName>
    <definedName name="prod_quinta_d">#REF!</definedName>
    <definedName name="prod_quinta_n">#REF!</definedName>
    <definedName name="prod_sábado_d">#REF!</definedName>
    <definedName name="prod_sábado_n">#REF!</definedName>
    <definedName name="prod_segunda_d">#REF!</definedName>
    <definedName name="prod_segunda_n">#REF!</definedName>
    <definedName name="prod_semanal_ton">#REF!</definedName>
    <definedName name="prod_sexta_d">#REF!</definedName>
    <definedName name="prod_sexta_n">#REF!</definedName>
    <definedName name="prod_terça_d">#REF!</definedName>
    <definedName name="prod_terça_n">#REF!</definedName>
    <definedName name="ProdMensal1" localSheetId="8">#REF!</definedName>
    <definedName name="ProdMensal1" localSheetId="9">#REF!</definedName>
    <definedName name="ProdMensal1">#REF!</definedName>
    <definedName name="produção_diária">#REF!</definedName>
    <definedName name="Profundidade" localSheetId="8">#REF!</definedName>
    <definedName name="Profundidade" localSheetId="9">#REF!</definedName>
    <definedName name="Profundidade">#REF!</definedName>
    <definedName name="ProfundidadeCx" localSheetId="8">#REF!</definedName>
    <definedName name="ProfundidadeCx" localSheetId="9">#REF!</definedName>
    <definedName name="ProfundidadeCx">#REF!</definedName>
    <definedName name="Projeto" localSheetId="5">#REF!</definedName>
    <definedName name="Projeto">#REF!</definedName>
    <definedName name="ProM3OrgAno1" localSheetId="5">#REF!</definedName>
    <definedName name="ProM3OrgAno1" localSheetId="8">#REF!</definedName>
    <definedName name="ProM3OrgAno1" localSheetId="9">#REF!</definedName>
    <definedName name="ProM3OrgAno1">#REF!</definedName>
    <definedName name="ProM3OrgAno2" localSheetId="5">#REF!</definedName>
    <definedName name="ProM3OrgAno2">#REF!</definedName>
    <definedName name="ProM3OrgAno3" localSheetId="5">#REF!</definedName>
    <definedName name="ProM3OrgAno3">#REF!</definedName>
    <definedName name="ProM3OrgAno4" localSheetId="5">#REF!</definedName>
    <definedName name="ProM3OrgAno4">#REF!</definedName>
    <definedName name="ProM3OrgAno5" localSheetId="5">#REF!</definedName>
    <definedName name="ProM3OrgAno5">#REF!</definedName>
    <definedName name="ProM3SelAno1" localSheetId="5">#REF!</definedName>
    <definedName name="ProM3SelAno1">#REF!</definedName>
    <definedName name="ProM3SelAno2" localSheetId="5">#REF!</definedName>
    <definedName name="ProM3SelAno2">#REF!</definedName>
    <definedName name="ProM3SelAno3" localSheetId="5">#REF!</definedName>
    <definedName name="ProM3SelAno3">#REF!</definedName>
    <definedName name="ProM3SelAno4" localSheetId="5">#REF!</definedName>
    <definedName name="ProM3SelAno4">#REF!</definedName>
    <definedName name="ProM3SelAno5" localSheetId="5">#REF!</definedName>
    <definedName name="ProM3SelAno5">#REF!</definedName>
    <definedName name="ProM3SemAno1" localSheetId="5">#REF!</definedName>
    <definedName name="ProM3SemAno1">#REF!</definedName>
    <definedName name="ProM3SemAno2" localSheetId="5">#REF!</definedName>
    <definedName name="ProM3SemAno2">#REF!</definedName>
    <definedName name="ProM3SemAno3" localSheetId="5">#REF!</definedName>
    <definedName name="ProM3SemAno3">#REF!</definedName>
    <definedName name="ProM3SemAno4" localSheetId="5">#REF!</definedName>
    <definedName name="ProM3SemAno4">#REF!</definedName>
    <definedName name="ProM3SemAno5" localSheetId="5">#REF!</definedName>
    <definedName name="ProM3SemAno5">#REF!</definedName>
    <definedName name="ProMecAno1" localSheetId="5">#REF!</definedName>
    <definedName name="ProMecAno1">#REF!</definedName>
    <definedName name="ProMecAno2" localSheetId="5">#REF!</definedName>
    <definedName name="ProMecAno2">#REF!</definedName>
    <definedName name="ProMecAno3" localSheetId="5">#REF!</definedName>
    <definedName name="ProMecAno3">#REF!</definedName>
    <definedName name="ProMecAno4" localSheetId="5">#REF!</definedName>
    <definedName name="ProMecAno4">#REF!</definedName>
    <definedName name="ProMecAno5" localSheetId="5">#REF!</definedName>
    <definedName name="ProMecAno5">#REF!</definedName>
    <definedName name="ProSelAno1" localSheetId="5">#REF!</definedName>
    <definedName name="ProSelAno1">#REF!</definedName>
    <definedName name="ProSelAno2" localSheetId="5">#REF!</definedName>
    <definedName name="ProSelAno2">#REF!</definedName>
    <definedName name="ProSelAno3" localSheetId="5">#REF!</definedName>
    <definedName name="ProSelAno3">#REF!</definedName>
    <definedName name="ProSelAno4" localSheetId="5">#REF!</definedName>
    <definedName name="ProSelAno4">#REF!</definedName>
    <definedName name="ProSelAno5" localSheetId="5">#REF!</definedName>
    <definedName name="ProSelAno5">#REF!</definedName>
    <definedName name="ProTotalAno1" localSheetId="5">#REF!</definedName>
    <definedName name="ProTotalAno1">#REF!</definedName>
    <definedName name="ProTotalAno2" localSheetId="5">#REF!</definedName>
    <definedName name="ProTotalAno2">#REF!</definedName>
    <definedName name="ProTotalAno3" localSheetId="5">#REF!</definedName>
    <definedName name="ProTotalAno3">#REF!</definedName>
    <definedName name="ProTotalAno4" localSheetId="5">#REF!</definedName>
    <definedName name="ProTotalAno4">#REF!</definedName>
    <definedName name="ProTotalAno5" localSheetId="5">#REF!</definedName>
    <definedName name="ProTotalAno5">#REF!</definedName>
    <definedName name="ProTotAno1" localSheetId="5">#REF!</definedName>
    <definedName name="ProTotAno1">#REF!</definedName>
    <definedName name="ProTotAno2" localSheetId="5">#REF!</definedName>
    <definedName name="ProTotAno2">#REF!</definedName>
    <definedName name="ProTotAno3" localSheetId="5">#REF!</definedName>
    <definedName name="ProTotAno3">#REF!</definedName>
    <definedName name="ProTotAno4" localSheetId="5">#REF!</definedName>
    <definedName name="ProTotAno4">#REF!</definedName>
    <definedName name="ProTotAno5" localSheetId="5">#REF!</definedName>
    <definedName name="ProTotAno5">#REF!</definedName>
    <definedName name="ProTraAno1" localSheetId="5">#REF!</definedName>
    <definedName name="ProTraAno1">#REF!</definedName>
    <definedName name="ProTraAno2" localSheetId="5">#REF!</definedName>
    <definedName name="ProTraAno2">#REF!</definedName>
    <definedName name="ProTraAno3" localSheetId="5">#REF!</definedName>
    <definedName name="ProTraAno3">#REF!</definedName>
    <definedName name="ProTraAno4" localSheetId="5">#REF!</definedName>
    <definedName name="ProTraAno4">#REF!</definedName>
    <definedName name="ProTraAno5" localSheetId="5">#REF!</definedName>
    <definedName name="ProTraAno5">#REF!</definedName>
    <definedName name="Proxitem">NA()</definedName>
    <definedName name="PrSeletivaAno1" localSheetId="5">#REF!</definedName>
    <definedName name="PrSeletivaAno1">#REF!</definedName>
    <definedName name="PrSeletivaAno2" localSheetId="5">#REF!</definedName>
    <definedName name="PrSeletivaAno2">#REF!</definedName>
    <definedName name="PrSeletivaAno3" localSheetId="5">#REF!</definedName>
    <definedName name="PrSeletivaAno3">#REF!</definedName>
    <definedName name="PrSeletivaAno4" localSheetId="5">#REF!</definedName>
    <definedName name="PrSeletivaAno4">#REF!</definedName>
    <definedName name="PrSeletivaAno5" localSheetId="5">#REF!</definedName>
    <definedName name="PrSeletivaAno5">#REF!</definedName>
    <definedName name="PrTadiAno2" localSheetId="5">#REF!</definedName>
    <definedName name="PrTadiAno2">#REF!</definedName>
    <definedName name="PrTotalAno2" localSheetId="5">#REF!</definedName>
    <definedName name="PrTotalAno2">#REF!</definedName>
    <definedName name="PrTotalAno3" localSheetId="5">#REF!</definedName>
    <definedName name="PrTotalAno3">#REF!</definedName>
    <definedName name="PrTotalAno4" localSheetId="5">#REF!</definedName>
    <definedName name="PrTotalAno4">#REF!</definedName>
    <definedName name="PrTotalAnol1" localSheetId="5">#REF!</definedName>
    <definedName name="PrTotalAnol1">#REF!</definedName>
    <definedName name="PrTotalAnol5" localSheetId="5">#REF!</definedName>
    <definedName name="PrTotalAnol5">#REF!</definedName>
    <definedName name="PrTotalAnual1" localSheetId="5">#REF!</definedName>
    <definedName name="PrTotalAnual1">#REF!</definedName>
    <definedName name="PrTotalAnual2" localSheetId="5">#REF!</definedName>
    <definedName name="PrTotalAnual2">#REF!</definedName>
    <definedName name="PrTotalAnual3" localSheetId="5">#REF!</definedName>
    <definedName name="PrTotalAnual3">#REF!</definedName>
    <definedName name="PrTotalAnual4" localSheetId="5">#REF!</definedName>
    <definedName name="PrTotalAnual4">#REF!</definedName>
    <definedName name="PrTotalAnual5" localSheetId="5">#REF!</definedName>
    <definedName name="PrTotalAnual5">#REF!</definedName>
    <definedName name="PrTradiAno1" localSheetId="5">#REF!</definedName>
    <definedName name="PrTradiAno1">#REF!</definedName>
    <definedName name="PrTradiAno2" localSheetId="5">#REF!</definedName>
    <definedName name="PrTradiAno2">#REF!</definedName>
    <definedName name="PrTradiAno3" localSheetId="5">#REF!</definedName>
    <definedName name="PrTradiAno3">#REF!</definedName>
    <definedName name="PrTradiAno4" localSheetId="5">#REF!</definedName>
    <definedName name="PrTradiAno4">#REF!</definedName>
    <definedName name="PrTradiAno5" localSheetId="5">#REF!</definedName>
    <definedName name="PrTradiAno5">#REF!</definedName>
    <definedName name="PRU">NA()</definedName>
    <definedName name="PruEspecial">NA()</definedName>
    <definedName name="PrzAmort">#REF!</definedName>
    <definedName name="PrzLoc">#REF!</definedName>
    <definedName name="PrzO" localSheetId="5">#REF!</definedName>
    <definedName name="PrzO" localSheetId="8">#REF!</definedName>
    <definedName name="PrzO" localSheetId="9">#REF!</definedName>
    <definedName name="PrzO">#REF!</definedName>
    <definedName name="PVC" localSheetId="5">#REF!</definedName>
    <definedName name="PVC">#REF!</definedName>
    <definedName name="q">NA()</definedName>
    <definedName name="qq" localSheetId="5">#REF!</definedName>
    <definedName name="qq">#REF!</definedName>
    <definedName name="qqq" localSheetId="5">#REF!</definedName>
    <definedName name="qqq">#REF!</definedName>
    <definedName name="QQQQ">NA()</definedName>
    <definedName name="QT">#REF!</definedName>
    <definedName name="qtd_auxiliar_tráfego_d">#REF!</definedName>
    <definedName name="qtd_auxiliar_tráfego_domingo_d">#REF!</definedName>
    <definedName name="qtd_auxiliar_tráfego_domingo_n">#REF!</definedName>
    <definedName name="qtd_auxiliar_tráfego_n">#REF!</definedName>
    <definedName name="qtd_conteiner">#REF!</definedName>
    <definedName name="qtd_dias_ano">#REF!</definedName>
    <definedName name="qtd_domingo_motorista_coletor_d">#REF!</definedName>
    <definedName name="qtd_domingo_motorista_coletor_n">#REF!</definedName>
    <definedName name="qtd_domingo_motorista_distribuição_d">#REF!</definedName>
    <definedName name="qtd_domingo_motorista_distribuição_n">#REF!</definedName>
    <definedName name="qtd_domingo_motorista_lavagem_d">#REF!</definedName>
    <definedName name="qtd_domingo_motorista_lavagem_n">#REF!</definedName>
    <definedName name="qtd_domingo_motorista_veículo_leve_d">#REF!</definedName>
    <definedName name="qtd_domingo_motorista_veículo_leve_n">#REF!</definedName>
    <definedName name="qtd_domingo_motorista_veículo_pesado_d">#REF!</definedName>
    <definedName name="qtd_domingo_motorista_veículo_pesado_n">#REF!</definedName>
    <definedName name="qtd_domingos_ano">#REF!</definedName>
    <definedName name="qtd_encarregado_tráfego_d">#REF!</definedName>
    <definedName name="qtd_encarregado_tráfego_domingo_d">#REF!</definedName>
    <definedName name="qtd_encarregado_tráfego_domingo_n">#REF!</definedName>
    <definedName name="qtd_encarregado_tráfego_n">#REF!</definedName>
    <definedName name="qtd_feiras_por_viagem">#REF!</definedName>
    <definedName name="qtd_fiscal_d">#REF!</definedName>
    <definedName name="qtd_fiscal_domingo_d">#REF!</definedName>
    <definedName name="qtd_fiscal_domingo_n">#REF!</definedName>
    <definedName name="qtd_fiscal_n">#REF!</definedName>
    <definedName name="qtd_lavagem_mês">#REF!</definedName>
    <definedName name="qtd_semanal_turno_4_horas">#REF!</definedName>
    <definedName name="qtd_veículo_lavagem">#REF!</definedName>
    <definedName name="qtd_veiculo_transp_conteiner">#REF!</definedName>
    <definedName name="qtd_veiculos_manutenção_corretiva">#REF!</definedName>
    <definedName name="qtd_veiculos_sem_manutenção_preventiva">#REF!</definedName>
    <definedName name="qtd_veiculos_sem_reforço_setor">#REF!</definedName>
    <definedName name="QtdAjuCamHig" localSheetId="8">#REF!</definedName>
    <definedName name="QtdAjuCamHig" localSheetId="9">#REF!</definedName>
    <definedName name="QtdAjuCamHig">#REF!</definedName>
    <definedName name="QtdAjuCamMan" localSheetId="8">#REF!</definedName>
    <definedName name="QtdAjuCamMan" localSheetId="9">#REF!</definedName>
    <definedName name="QtdAjuCamMan">#REF!</definedName>
    <definedName name="QtdColMec" localSheetId="8">#REF!</definedName>
    <definedName name="QtdColMec" localSheetId="9">#REF!</definedName>
    <definedName name="QtdColMec">#REF!</definedName>
    <definedName name="QtdColTra">#REF!</definedName>
    <definedName name="QtdeJuntasParaHastes">NA()</definedName>
    <definedName name="QUADRO_RESUMO_Grupo">NA()</definedName>
    <definedName name="QuadroResumoTotal">"Grupo 326"</definedName>
    <definedName name="QuadroTotaisGamaProduto">"Grupo 350"</definedName>
    <definedName name="Quant">#REF!</definedName>
    <definedName name="QuantidadePeças">NA()</definedName>
    <definedName name="Quota">NA()</definedName>
    <definedName name="Quota_P">NA()</definedName>
    <definedName name="qwe">NA()</definedName>
    <definedName name="qwee13">NA()</definedName>
    <definedName name="RAH">NA()</definedName>
    <definedName name="RBC">NA()</definedName>
    <definedName name="RBC_META">NA()</definedName>
    <definedName name="RCPR">NA()</definedName>
    <definedName name="RCPR2">NA()</definedName>
    <definedName name="REAIS">NA()</definedName>
    <definedName name="reaisreal">NA()</definedName>
    <definedName name="reaterro">#REF!</definedName>
    <definedName name="REC">NA()</definedName>
    <definedName name="REC_TERC">NA()</definedName>
    <definedName name="ReciclCapa">NA()</definedName>
    <definedName name="ReciclDetalhes">NA()</definedName>
    <definedName name="recursoshumanos">NA()</definedName>
    <definedName name="RefAdap">NA()</definedName>
    <definedName name="relpeças">#REF!</definedName>
    <definedName name="RES">NA()</definedName>
    <definedName name="RES_PES">NA()</definedName>
    <definedName name="RESULTADO_CONSOLIDADO">NA()</definedName>
    <definedName name="ResultadoBusca">NA()</definedName>
    <definedName name="ResultadoRegTrib">NA()</definedName>
    <definedName name="ResultadoRegTrib2">NA()</definedName>
    <definedName name="RESULTADOS">NA()</definedName>
    <definedName name="resumo">NA()</definedName>
    <definedName name="Retr">NA()</definedName>
    <definedName name="rfv">NA()</definedName>
    <definedName name="RGACUM">NA()</definedName>
    <definedName name="RGADM">NA()</definedName>
    <definedName name="RGCOM">NA()</definedName>
    <definedName name="RGEQPTO">NA()</definedName>
    <definedName name="RGGC">NA()</definedName>
    <definedName name="RGOPER">NA()</definedName>
    <definedName name="rio" hidden="1">{#N/A,#N/A,FALSE,"Cronograma";#N/A,#N/A,FALSE,"Cronogr. 2"}</definedName>
    <definedName name="Roc">NA()</definedName>
    <definedName name="Roçada">NA()</definedName>
    <definedName name="rotina">NA()</definedName>
    <definedName name="rpa">NA()</definedName>
    <definedName name="rpb">NA()</definedName>
    <definedName name="rpp">NA()</definedName>
    <definedName name="RVFM">NA()</definedName>
    <definedName name="s">NA()</definedName>
    <definedName name="S_MAME_L">NA()</definedName>
    <definedName name="SACO" localSheetId="8">#REF!</definedName>
    <definedName name="SACO" localSheetId="9">#REF!</definedName>
    <definedName name="SACO" localSheetId="0">#REF!</definedName>
    <definedName name="SACO">#REF!</definedName>
    <definedName name="SACO2" localSheetId="8">#REF!</definedName>
    <definedName name="SACO2" localSheetId="9">#REF!</definedName>
    <definedName name="SACO2" localSheetId="0">#REF!</definedName>
    <definedName name="SACO2">#REF!</definedName>
    <definedName name="SACO3" localSheetId="8">#REF!</definedName>
    <definedName name="SACO3" localSheetId="9">#REF!</definedName>
    <definedName name="SACO3" localSheetId="0">#REF!</definedName>
    <definedName name="SACO3">#REF!</definedName>
    <definedName name="Salário_coletor_dom">NA()</definedName>
    <definedName name="Salário_Mín">NA()</definedName>
    <definedName name="SalAuxAdm" localSheetId="5">#REF!</definedName>
    <definedName name="SalAuxAdm" localSheetId="8">#REF!</definedName>
    <definedName name="SalAuxAdm" localSheetId="9">#REF!</definedName>
    <definedName name="SalAuxAdm">#REF!</definedName>
    <definedName name="SalAuxTra" localSheetId="5">#REF!</definedName>
    <definedName name="SalAuxTra">#REF!</definedName>
    <definedName name="SalColLavAju" localSheetId="5">#REF!</definedName>
    <definedName name="SalColLavAju">#REF!</definedName>
    <definedName name="SalEncTra" localSheetId="5">#REF!</definedName>
    <definedName name="SalEncTra">#REF!</definedName>
    <definedName name="SalFisCol" localSheetId="5">#REF!</definedName>
    <definedName name="SalFisCol">#REF!</definedName>
    <definedName name="SalGerOpe" localSheetId="5">#REF!</definedName>
    <definedName name="SalGerOpe">#REF!</definedName>
    <definedName name="SalMin" localSheetId="5">#REF!</definedName>
    <definedName name="SalMin">#REF!</definedName>
    <definedName name="SalMotCam" localSheetId="5">#REF!</definedName>
    <definedName name="SalMotCam">#REF!</definedName>
    <definedName name="SalMotCar" localSheetId="5">#REF!</definedName>
    <definedName name="SalMotCar">#REF!</definedName>
    <definedName name="SalTécCon" localSheetId="5">#REF!</definedName>
    <definedName name="SalTécCon">#REF!</definedName>
    <definedName name="SalVarredor" localSheetId="5">#REF!</definedName>
    <definedName name="SalVarredor" localSheetId="0">#REF!</definedName>
    <definedName name="SalVarredor">#REF!</definedName>
    <definedName name="SAOPAULO">NA()</definedName>
    <definedName name="SapMotAno" localSheetId="5">#REF!</definedName>
    <definedName name="SapMotAno">#REF!</definedName>
    <definedName name="sbsdbsdb">NA()</definedName>
    <definedName name="SCOD02_010_0020">NA()</definedName>
    <definedName name="SCOD02_010_0040">"[3]memorial!#ref!"</definedName>
    <definedName name="SCOD02_010_0050">"[3]memorial!#ref!"</definedName>
    <definedName name="SCOD02_010_0065">"[3]memorial!#ref!"</definedName>
    <definedName name="SCOD02_010_0080">"[3]memorial!#ref!"</definedName>
    <definedName name="SCOD02_010_0090">"[3]memorial!#ref!"</definedName>
    <definedName name="SCOD02_010_0130">"[3]memorial!#ref!"</definedName>
    <definedName name="SCOD02_010_0140">"[3]memorial!#ref!"</definedName>
    <definedName name="SCOD02_010_0150">"[3]memorial!#ref!"</definedName>
    <definedName name="SCOD02_010_0190">"[3]memorial!#ref!"</definedName>
    <definedName name="SCOD03_010_0020">"[3]memorial!#ref!"</definedName>
    <definedName name="SCOD03_010_0270">"[3]memorial!#ref!"</definedName>
    <definedName name="SCOD03_010_0430">"[3]memorial!#ref!"</definedName>
    <definedName name="SCOD03_010_0440">"[3]memorial!#ref!"</definedName>
    <definedName name="SCOD04_010_0010">"[3]memorial!#ref!"</definedName>
    <definedName name="SCOD04_010_0020">"[3]memorial!#ref!"</definedName>
    <definedName name="SCOD04_010_0040">"[3]memorial!#ref!"</definedName>
    <definedName name="SCOD04_010_0050">"[3]memorial!#ref!"</definedName>
    <definedName name="SCOD04_010_0070">"[3]memorial!#ref!"</definedName>
    <definedName name="SCOD04_010_0140">"[3]memorial!#ref!"</definedName>
    <definedName name="SCOD04_010_0150">"[3]memorial!#ref!"</definedName>
    <definedName name="SCOD04_010_0190">"[3]memorial!#ref!"</definedName>
    <definedName name="SCOD04_010_0200">"[3]memorial!#ref!"</definedName>
    <definedName name="SCOD04_010_0372">"[3]memorial!#ref!"</definedName>
    <definedName name="SCOD04_010_0420">"[3]memorial!#ref!"</definedName>
    <definedName name="SCOD04_010_0430">"[3]memorial!#ref!"</definedName>
    <definedName name="SCOD05_010_0010">"[3]memorial!#ref!"</definedName>
    <definedName name="SCOD05_010_0020">"[3]memorial!#ref!"</definedName>
    <definedName name="SCOD05_010_0040">"[3]memorial!#ref!"</definedName>
    <definedName name="SCOD06_010_0010">"[3]memorial!#ref!"</definedName>
    <definedName name="SCOD08_010_0010">"[3]memorial!#ref!"</definedName>
    <definedName name="SCOD08_010_0030">"[3]memorial!#ref!"</definedName>
    <definedName name="SCOD08_010_0040">"[3]memorial!#ref!"</definedName>
    <definedName name="SCOD08_010_0080">"[3]memorial!#ref!"</definedName>
    <definedName name="SCOD08_010_0120">"[3]memorial!#ref!"</definedName>
    <definedName name="SCOD08_010_0210">"[3]memorial!#ref!"</definedName>
    <definedName name="SCOD08_010_0355">"[3]memorial!#ref!"</definedName>
    <definedName name="SCOD08_010_0380">"[3]memorial!#ref!"</definedName>
    <definedName name="SCOD08_020_0400">"[3]memorial!#ref!"</definedName>
    <definedName name="SCOD08_020_0410">"[3]memorial!#ref!"</definedName>
    <definedName name="SCOD08_020_0420">"[3]memorial!#ref!"</definedName>
    <definedName name="SCOD08_020_0440">"[3]memorial!#ref!"</definedName>
    <definedName name="SCOD09_010_0060">"[3]memorial!#ref!"</definedName>
    <definedName name="SCOD09_010_0150">"[3]memorial!#ref!"</definedName>
    <definedName name="SCOD09_010_0160">"[3]memorial!#ref!"</definedName>
    <definedName name="SCOD09_010_0470">"[3]memorial!#ref!"</definedName>
    <definedName name="SCOD09_010_0520">"[3]memorial!#ref!"</definedName>
    <definedName name="SCOD09_010_0580">"[3]memorial!#ref!"</definedName>
    <definedName name="SCOD10_010_0030">"[3]memorial!#ref!"</definedName>
    <definedName name="SCOD10_010_0150">"[3]memorial!#ref!"</definedName>
    <definedName name="SCOD10_010_0180">"[3]memorial!#ref!"</definedName>
    <definedName name="SCOD10_010_0260">"[3]memorial!#ref!"</definedName>
    <definedName name="SCOD10_010_0270">"[3]memorial!#ref!"</definedName>
    <definedName name="SCOD10_010_0298">"[3]memorial!#ref!"</definedName>
    <definedName name="SCOD10_010_0300">"[3]memorial!#ref!"</definedName>
    <definedName name="SCOD10_010_0301">"[3]memorial!#ref!"</definedName>
    <definedName name="SCOD10_010_0307">"[3]memorial!#ref!"</definedName>
    <definedName name="SCOD10_010_0310">"[3]memorial!#ref!"</definedName>
    <definedName name="SCOD10_010_0320">"[3]memorial!#ref!"</definedName>
    <definedName name="SCOD10_010_0333">"[3]memorial!#ref!"</definedName>
    <definedName name="SCOD10_010_0380">"[3]memorial!#ref!"</definedName>
    <definedName name="SCOD10_010_0430">"[3]memorial!#ref!"</definedName>
    <definedName name="SCOD10_010_0450">"[3]memorial!#ref!"</definedName>
    <definedName name="SCOD10_010_0612">"[3]memorial!#ref!"</definedName>
    <definedName name="SCOD10_010_0624">"[3]memorial!#ref!"</definedName>
    <definedName name="SCOD10_010_0625">"[3]memorial!#ref!"</definedName>
    <definedName name="SCOD10_010_0635">"[3]memorial!#ref!"</definedName>
    <definedName name="SCOD10_010_0640">"[3]memorial!#ref!"</definedName>
    <definedName name="SCOD10_010_0700">"[3]memorial!#ref!"</definedName>
    <definedName name="SCOD10_010_1090">"[3]memorial!#ref!"</definedName>
    <definedName name="SCOD10_010_1100">"[3]memorial!#ref!"</definedName>
    <definedName name="SCOD10_010_1110">"[3]memorial!#ref!"</definedName>
    <definedName name="SCOD10_010_1150">"[3]memorial!#ref!"</definedName>
    <definedName name="SCOD10_010_1370">"[3]memorial!#ref!"</definedName>
    <definedName name="SCOD10_010_1520">"[3]memorial!#ref!"</definedName>
    <definedName name="SCOD10_010_1535">"[3]memorial!#ref!"</definedName>
    <definedName name="SCOD10_010_1570">"[3]memorial!#ref!"</definedName>
    <definedName name="SCOD11_010_0020">"[3]memorial!#ref!"</definedName>
    <definedName name="SCOD11_010_0040">"[3]memorial!#ref!"</definedName>
    <definedName name="SCOD11_010_0060">"[3]memorial!#ref!"</definedName>
    <definedName name="SCOD11_010_0095">"[3]memorial!#ref!"</definedName>
    <definedName name="SCOD11_010_0111">"[3]memorial!#ref!"</definedName>
    <definedName name="SCOD11_010_0160">"[3]memorial!#ref!"</definedName>
    <definedName name="SCOD11_010_0170">"[3]memorial!#ref!"</definedName>
    <definedName name="SCOD11_010_0180">"[3]memorial!#ref!"</definedName>
    <definedName name="SCOD11_010_0190">"[3]memorial!#ref!"</definedName>
    <definedName name="SCOD11_010_0200">"[3]memorial!#ref!"</definedName>
    <definedName name="SCOD11_010_0210">"[3]memorial!#ref!"</definedName>
    <definedName name="SCOD11_010_0220">"[3]memorial!#ref!"</definedName>
    <definedName name="SCOD11_010_0250">"[3]memorial!#ref!"</definedName>
    <definedName name="SCOD11_010_0280">"[3]memorial!#ref!"</definedName>
    <definedName name="SCOD11_010_0290">"[3]memorial!#ref!"</definedName>
    <definedName name="SCOD11_010_0360">"[3]memorial!#ref!"</definedName>
    <definedName name="SCOD11_010_0400">"[3]memorial!#ref!"</definedName>
    <definedName name="SCOD11_010_0500">"[3]memorial!#ref!"</definedName>
    <definedName name="SCOD11_010_0510">"[3]memorial!#ref!"</definedName>
    <definedName name="SCOD11_010_0700">"[3]memorial!#ref!"</definedName>
    <definedName name="SCOD12_010_0550">"[3]memorial!#ref!"</definedName>
    <definedName name="SCOD13_010_0060">"[3]memorial!#ref!"</definedName>
    <definedName name="SCOD13_010_0070">"[3]memorial!#ref!"</definedName>
    <definedName name="SCOD13_010_0500">"[3]memorial!#ref!"</definedName>
    <definedName name="SCOD13_010_1190">"[3]memorial!#ref!"</definedName>
    <definedName name="SCOD13_010_1200">"[3]memorial!#ref!"</definedName>
    <definedName name="SCOD13_010_1210">"[3]memorial!#ref!"</definedName>
    <definedName name="SCOD13_010_1240">"[3]memorial!#ref!"</definedName>
    <definedName name="SCOD15_010_0270">"[3]memorial!#ref!"</definedName>
    <definedName name="SCOD15_010_0280">"[3]memorial!#ref!"</definedName>
    <definedName name="SCOD15_010_0290">"[3]memorial!#ref!"</definedName>
    <definedName name="SCOD16_010_0010">"[3]memorial!#ref!"</definedName>
    <definedName name="SCOD16_010_0060">"[3]memorial!#ref!"</definedName>
    <definedName name="SCOD16_010_0110">"[3]memorial!#ref!"</definedName>
    <definedName name="SCOD16_010_0120">"[3]memorial!#ref!"</definedName>
    <definedName name="SCOD16_010_0170">"[3]memorial!#ref!"</definedName>
    <definedName name="SCOD17_010_0090">"[3]memorial!#ref!"</definedName>
    <definedName name="SCOD17_010_0290">"[3]memorial!#ref!"</definedName>
    <definedName name="SCOD17_010_0320">"[3]memorial!#ref!"</definedName>
    <definedName name="SCOD17_010_0351">"[3]memorial!#ref!"</definedName>
    <definedName name="SCOD17_010_0390">"[3]memorial!#ref!"</definedName>
    <definedName name="SCOD17_010_0436">"[3]memorial!#ref!"</definedName>
    <definedName name="SCOD17_010_0437">"[3]memorial!#ref!"</definedName>
    <definedName name="SCOD17_010_0444">"[3]memorial!#ref!"</definedName>
    <definedName name="SCOD17_010_0455">"[3]memorial!#ref!"</definedName>
    <definedName name="SCOD17_010_0551">"[3]memorial!#ref!"</definedName>
    <definedName name="SCOD17_010_0603">"[3]memorial!#ref!"</definedName>
    <definedName name="SCOD17_010_0604">"[3]memorial!#ref!"</definedName>
    <definedName name="SCODComposição01">"[3]memorial!#ref!"</definedName>
    <definedName name="SCODComposição02">"[3]memorial!#ref!"</definedName>
    <definedName name="SCODComposição03">"[3]memorial!#ref!"</definedName>
    <definedName name="SCODComposição04">"[3]memorial!#ref!"</definedName>
    <definedName name="SCODComposição05">"[3]memorial!#ref!"</definedName>
    <definedName name="SCODComposição06">"[3]memorial!#ref!"</definedName>
    <definedName name="SCODCOTADO01">"[3]memorial!#ref!"</definedName>
    <definedName name="sd">NA()</definedName>
    <definedName name="sdbbsdb">NA()</definedName>
    <definedName name="sdbsdb">NA()</definedName>
    <definedName name="SegObrVeí" localSheetId="5">#REF!</definedName>
    <definedName name="SegObrVeí">#REF!</definedName>
    <definedName name="SegTerCam" localSheetId="5">#REF!</definedName>
    <definedName name="SegTerCam">#REF!</definedName>
    <definedName name="SegTerPas" localSheetId="5">#REF!</definedName>
    <definedName name="SegTerPas">#REF!</definedName>
    <definedName name="segurança">NA()</definedName>
    <definedName name="Seguro_vida">NA()</definedName>
    <definedName name="SegVid" localSheetId="5">#REF!</definedName>
    <definedName name="SegVid">#REF!</definedName>
    <definedName name="Sel1ano" localSheetId="5">#REF!</definedName>
    <definedName name="Sel1ano">#REF!</definedName>
    <definedName name="Sel2ano" localSheetId="5">#REF!</definedName>
    <definedName name="Sel2ano">#REF!</definedName>
    <definedName name="Sel3ano" localSheetId="5">#REF!</definedName>
    <definedName name="Sel3ano">#REF!</definedName>
    <definedName name="Sel4ano" localSheetId="5">#REF!</definedName>
    <definedName name="Sel4ano">#REF!</definedName>
    <definedName name="Sel5ano" localSheetId="5">#REF!</definedName>
    <definedName name="Sel5ano">#REF!</definedName>
    <definedName name="SELDOM">NA()</definedName>
    <definedName name="SeleçãoMatEspecial">NA()</definedName>
    <definedName name="seleccomp">NA()</definedName>
    <definedName name="Seleciona">NA()</definedName>
    <definedName name="SelecionaLinhasOcultas">NA()</definedName>
    <definedName name="Seletivo" localSheetId="5">#REF!</definedName>
    <definedName name="Seletivo">#REF!</definedName>
    <definedName name="selma" localSheetId="5">#REF!</definedName>
    <definedName name="selma">#REF!</definedName>
    <definedName name="SELPEV">NA()</definedName>
    <definedName name="SemComissão?">NA()</definedName>
    <definedName name="sen">NA()</definedName>
    <definedName name="sept">NA()</definedName>
    <definedName name="SeptCapa">NA()</definedName>
    <definedName name="SeptDetalhes">NA()</definedName>
    <definedName name="servauxiliares">NA()</definedName>
    <definedName name="SERVIÇO" localSheetId="5">#REF!</definedName>
    <definedName name="SERVIÇO">#REF!</definedName>
    <definedName name="Serviços_Técnicos">NA()</definedName>
    <definedName name="SETEMBRO">NA()</definedName>
    <definedName name="SIF">NA()</definedName>
    <definedName name="SIGLA_UF">NA()</definedName>
    <definedName name="siglaespecial">NA()</definedName>
    <definedName name="Sim">NA()</definedName>
    <definedName name="Simulador">NA()</definedName>
    <definedName name="SINAPI_AC" hidden="1">#REF!</definedName>
    <definedName name="SOM_ENERG3">NA()</definedName>
    <definedName name="SOMA_DESPOP">NA()</definedName>
    <definedName name="SOMA_RES">NA()</definedName>
    <definedName name="Srv">#REF!</definedName>
    <definedName name="Srv_24">#REF!</definedName>
    <definedName name="ss" hidden="1">{#N/A,#N/A,FALSE,"Cronograma";#N/A,#N/A,FALSE,"Cronogr. 2"}</definedName>
    <definedName name="ST">NA()</definedName>
    <definedName name="STO09_010_0060">"[3]memorial!#ref!"</definedName>
    <definedName name="STOT02_010_0020">NA()</definedName>
    <definedName name="STOT02_010_0040">"[3]memorial!#ref!"</definedName>
    <definedName name="STOT02_010_0050">"[3]memorial!#ref!"</definedName>
    <definedName name="STOT02_010_0065">"[3]memorial!#ref!"</definedName>
    <definedName name="STOT02_010_0080">"[3]memorial!#ref!"</definedName>
    <definedName name="STOT02_010_0090">"[3]memorial!#ref!"</definedName>
    <definedName name="STOT02_010_0130">"[3]memorial!#ref!"</definedName>
    <definedName name="STOT02_010_0140">"[3]memorial!#ref!"</definedName>
    <definedName name="STOT02_010_0150">"[3]memorial!#ref!"</definedName>
    <definedName name="STOT02_010_0190">"[3]memorial!#ref!"</definedName>
    <definedName name="STOT03_010_0020">"[3]memorial!#ref!"</definedName>
    <definedName name="STOT03_010_0270">"[3]memorial!#ref!"</definedName>
    <definedName name="STOT03_010_0430">"[3]memorial!#ref!"</definedName>
    <definedName name="STOT03_010_0440">"[3]memorial!#ref!"</definedName>
    <definedName name="STOT04_010_0010">"[3]memorial!#ref!"</definedName>
    <definedName name="STOT04_010_0020">"[3]memorial!#ref!"</definedName>
    <definedName name="STOT04_010_0040">"[3]memorial!#ref!"</definedName>
    <definedName name="STOT04_010_0050">"[3]memorial!#ref!"</definedName>
    <definedName name="STOT04_010_0070">"[3]memorial!#ref!"</definedName>
    <definedName name="STOT04_010_0140">"[3]memorial!#ref!"</definedName>
    <definedName name="STOT04_010_0150">"[3]memorial!#ref!"</definedName>
    <definedName name="STOT04_010_0190">"[3]memorial!#ref!"</definedName>
    <definedName name="STOT04_010_0290">"[36]memorial!#ref!"</definedName>
    <definedName name="stot04_010_0330">"[36]memorial!#ref!"</definedName>
    <definedName name="STOT04_010_0420">"[3]memorial!#ref!"</definedName>
    <definedName name="STOT04_010_0430">"[3]memorial!#ref!"</definedName>
    <definedName name="STOT05_010_0010">"[3]memorial!#ref!"</definedName>
    <definedName name="STOT05_010_0020">"[3]memorial!#ref!"</definedName>
    <definedName name="STOT06_010_0010">"[3]memorial!#ref!"</definedName>
    <definedName name="STOT08_010_0010">"[3]memorial!#ref!"</definedName>
    <definedName name="STOT08_010_0030">"[3]memorial!#ref!"</definedName>
    <definedName name="STOT08_010_0040">"[3]memorial!#ref!"</definedName>
    <definedName name="STOT08_010_0080">"[3]memorial!#ref!"</definedName>
    <definedName name="STOT08_010_0120">"[3]memorial!#ref!"</definedName>
    <definedName name="STOT08_010_0210">"[3]memorial!#ref!"</definedName>
    <definedName name="STOT08_010_0355">"[3]memorial!#ref!"</definedName>
    <definedName name="STOT08_010_0380">"[3]memorial!#ref!"</definedName>
    <definedName name="STOT08_020_0400">"[3]memorial!#ref!"</definedName>
    <definedName name="STOT08_020_0410">"[3]memorial!#ref!"</definedName>
    <definedName name="STOT08_020_0420">"[3]memorial!#ref!"</definedName>
    <definedName name="STOT08_020_0440">"[3]memorial!#ref!"</definedName>
    <definedName name="STOT09_010_0060">"[3]memorial!#ref!"</definedName>
    <definedName name="STOT09_010_0150">"[3]memorial!#ref!"</definedName>
    <definedName name="STOT09_010_0160">"[3]memorial!#ref!"</definedName>
    <definedName name="STOT09_010_0470">"[3]memorial!#ref!"</definedName>
    <definedName name="STOT09_010_0520">"[3]memorial!#ref!"</definedName>
    <definedName name="STOT09_010_0580">"[3]memorial!#ref!"</definedName>
    <definedName name="STOT10_010_0030">"[3]memorial!#ref!"</definedName>
    <definedName name="STOT10_010_0150">"[3]memorial!#ref!"</definedName>
    <definedName name="STOT10_010_0180">"[3]memorial!#ref!"</definedName>
    <definedName name="STOT10_010_0260">"[3]memorial!#ref!"</definedName>
    <definedName name="STOT10_010_0270">"[3]memorial!#ref!"</definedName>
    <definedName name="STOT10_010_0298">"[3]memorial!#ref!"</definedName>
    <definedName name="STOT10_010_0300">"[3]memorial!#ref!"</definedName>
    <definedName name="STOT10_010_0301">"[3]memorial!#ref!"</definedName>
    <definedName name="STOT10_010_0307">"[3]memorial!#ref!"</definedName>
    <definedName name="STOT10_010_0310">"[3]memorial!#ref!"</definedName>
    <definedName name="STOT10_010_0320">"[3]memorial!#ref!"</definedName>
    <definedName name="STOT10_010_0333">"[3]memorial!#ref!"</definedName>
    <definedName name="STOT10_010_0380">"[3]memorial!#ref!"</definedName>
    <definedName name="STOT10_010_0430">"[3]memorial!#ref!"</definedName>
    <definedName name="STOT10_010_0450">"[3]memorial!#ref!"</definedName>
    <definedName name="STOT10_010_0612">"[3]memorial!#ref!"</definedName>
    <definedName name="STOT10_010_0624">"[3]memorial!#ref!"</definedName>
    <definedName name="STOT10_010_0625">"[3]memorial!#ref!"</definedName>
    <definedName name="STOT10_010_0635">"[3]memorial!#ref!"</definedName>
    <definedName name="STOT10_010_0640">"[3]memorial!#ref!"</definedName>
    <definedName name="STOT10_010_0700">"[3]memorial!#ref!"</definedName>
    <definedName name="STOT10_010_1090">"[3]memorial!#ref!"</definedName>
    <definedName name="STOT10_010_1100">"[3]memorial!#ref!"</definedName>
    <definedName name="STOT10_010_1110">"[3]memorial!#ref!"</definedName>
    <definedName name="STOT10_010_1150">"[3]memorial!#ref!"</definedName>
    <definedName name="STOT10_010_1370">"[3]memorial!#ref!"</definedName>
    <definedName name="STOT10_010_1520">"[3]memorial!#ref!"</definedName>
    <definedName name="STOT10_010_1535">"[3]memorial!#ref!"</definedName>
    <definedName name="STOT10_010_1570">"[3]memorial!#ref!"</definedName>
    <definedName name="STOT11_010_0020">"[3]memorial!#ref!"</definedName>
    <definedName name="STOT11_010_0040">"[3]memorial!#ref!"</definedName>
    <definedName name="STOT11_010_0060">"[3]memorial!#ref!"</definedName>
    <definedName name="STOT11_010_0095">"[3]memorial!#ref!"</definedName>
    <definedName name="STOT11_010_0111">"[3]memorial!#ref!"</definedName>
    <definedName name="STOT11_010_0160">"[3]memorial!#ref!"</definedName>
    <definedName name="STOT11_010_0170">"[3]memorial!#ref!"</definedName>
    <definedName name="STOT11_010_0180">"[3]memorial!#ref!"</definedName>
    <definedName name="STOT11_010_0190">"[3]memorial!#ref!"</definedName>
    <definedName name="STOT11_010_0200">"[3]memorial!#ref!"</definedName>
    <definedName name="STOT11_010_0210">"[3]memorial!#ref!"</definedName>
    <definedName name="STOT11_010_0220">"[3]memorial!#ref!"</definedName>
    <definedName name="STOT11_010_0250">"[3]memorial!#ref!"</definedName>
    <definedName name="STOT11_010_0280">"[3]memorial!#ref!"</definedName>
    <definedName name="STOT11_010_0290">"[3]memorial!#ref!"</definedName>
    <definedName name="STOT11_010_0360">"[3]memorial!#ref!"</definedName>
    <definedName name="STOT11_010_0400">"[3]memorial!#ref!"</definedName>
    <definedName name="STOT11_010_0500">"[3]memorial!#ref!"</definedName>
    <definedName name="STOT11_010_0510">"[3]memorial!#ref!"</definedName>
    <definedName name="STOT11_010_0700">"[3]memorial!#ref!"</definedName>
    <definedName name="STOT12_010_0550">"[3]memorial!#ref!"</definedName>
    <definedName name="STOT13_010_0060">"[3]memorial!#ref!"</definedName>
    <definedName name="STOT13_010_0070">"[3]memorial!#ref!"</definedName>
    <definedName name="STOT13_010_0500">"[3]memorial!#ref!"</definedName>
    <definedName name="STOT13_010_1190">"[3]memorial!#ref!"</definedName>
    <definedName name="STOT13_010_1200">"[3]memorial!#ref!"</definedName>
    <definedName name="STOT13_010_1210">"[3]memorial!#ref!"</definedName>
    <definedName name="STOT13_010_1240">"[3]memorial!#ref!"</definedName>
    <definedName name="STOT15_010_0010">"[36]memorial!#ref!"</definedName>
    <definedName name="STOT15_010_0040">"[36]memorial!#ref!"</definedName>
    <definedName name="STOT15_010_0055">"[36]memorial!#ref!"</definedName>
    <definedName name="STOT15_010_0270">"[3]memorial!#ref!"</definedName>
    <definedName name="STOT15_010_0280">"[3]memorial!#ref!"</definedName>
    <definedName name="STOT16_010_0010">"[3]memorial!#ref!"</definedName>
    <definedName name="STOT16_010_0060">"[3]memorial!#ref!"</definedName>
    <definedName name="STOT16_010_0110">"[3]memorial!#ref!"</definedName>
    <definedName name="STOT16_010_0120">"[3]memorial!#ref!"</definedName>
    <definedName name="STOT16_010_0170">"[3]memorial!#ref!"</definedName>
    <definedName name="STOT17_010_0090">"[3]memorial!#ref!"</definedName>
    <definedName name="STOT17_010_0290">"[3]memorial!#ref!"</definedName>
    <definedName name="STOT17_010_0320">"[3]memorial!#ref!"</definedName>
    <definedName name="STOT17_010_0351">"[3]memorial!#ref!"</definedName>
    <definedName name="STOT17_010_0390">"[3]memorial!#ref!"</definedName>
    <definedName name="STOT17_010_0436">"[3]memorial!#ref!"</definedName>
    <definedName name="STOT17_010_0437">"[3]memorial!#ref!"</definedName>
    <definedName name="STOT17_010_0444">"[3]memorial!#ref!"</definedName>
    <definedName name="STOT17_010_0455">"[3]memorial!#ref!"</definedName>
    <definedName name="STOT17_010_0551">"[3]memorial!#ref!"</definedName>
    <definedName name="STOT17_010_0603">"[3]memorial!#ref!"</definedName>
    <definedName name="STOT17_010_0604">"[3]memorial!#ref!"</definedName>
    <definedName name="STOTComposição01">"[3]memorial!#ref!"</definedName>
    <definedName name="STOTComposição02">"[3]memorial!#ref!"</definedName>
    <definedName name="STOTComposição03">"[3]memorial!#ref!"</definedName>
    <definedName name="STOTComposição04">"[3]memorial!#ref!"</definedName>
    <definedName name="STOTComposição05">"[3]memorial!#ref!"</definedName>
    <definedName name="STOTComposição06">"[3]memorial!#ref!"</definedName>
    <definedName name="STOTCOTADO01">"[3]memorial!#ref!"</definedName>
    <definedName name="SubItemInvestimento">OFFSET(#REF!,1,MATCH(#REF!,#REF!,0)-1,INDEX(#REF!,MATCH(#REF!,#REF!,0)+1))</definedName>
    <definedName name="SubTotalA">"[3]memorial!#ref!"</definedName>
    <definedName name="SubTotalB">"[3]memorial!#ref!"</definedName>
    <definedName name="SUDENE">NA()</definedName>
    <definedName name="SUM_DESPOP">NA()</definedName>
    <definedName name="SUMMERY">#REF!</definedName>
    <definedName name="superintadmlog">NA()</definedName>
    <definedName name="superintlogistica">NA()</definedName>
    <definedName name="superintmkt">NA()</definedName>
    <definedName name="superintorgesist">NA()</definedName>
    <definedName name="superintvendas">NA()</definedName>
    <definedName name="t" localSheetId="5">#REF!</definedName>
    <definedName name="t" localSheetId="8">#REF!</definedName>
    <definedName name="t" localSheetId="9">#REF!</definedName>
    <definedName name="t">#REF!</definedName>
    <definedName name="T.Seletivo" localSheetId="5">#REF!</definedName>
    <definedName name="T.Seletivo">#REF!</definedName>
    <definedName name="Tab">#REF!</definedName>
    <definedName name="TAB_CARV">NA()</definedName>
    <definedName name="tab_colet">NA()</definedName>
    <definedName name="TAB_CUSTCV">NA()</definedName>
    <definedName name="Tab_Despop">NA()</definedName>
    <definedName name="Tab_Fer">NA()</definedName>
    <definedName name="TAB_FER1">NA()</definedName>
    <definedName name="TAB_FIN">NA()</definedName>
    <definedName name="tab_financ">NA()</definedName>
    <definedName name="Tab_mot">NA()</definedName>
    <definedName name="tabcompesa">#REF!</definedName>
    <definedName name="TabCRM">NA()</definedName>
    <definedName name="TABELA">#REF!</definedName>
    <definedName name="tabelaCarga">NA()</definedName>
    <definedName name="TabelaPeçasEspeciais">NA()</definedName>
    <definedName name="TabelaPeçasEspeciais2">NA()</definedName>
    <definedName name="TabFerPess1">NA()</definedName>
    <definedName name="TabFin">#REF!</definedName>
    <definedName name="TabFinanc">#REF!</definedName>
    <definedName name="TabFlux">#REF!</definedName>
    <definedName name="TABINTERFACE">NA()</definedName>
    <definedName name="TABINV1">NA()</definedName>
    <definedName name="TABINVADM">NA()</definedName>
    <definedName name="TABNOVA">#REF!</definedName>
    <definedName name="tabpb">NA()</definedName>
    <definedName name="TabPBI">NA()</definedName>
    <definedName name="TabPBP">NA()</definedName>
    <definedName name="TabPesoMortoCarga">NA()</definedName>
    <definedName name="tabvalores2009">NA()</definedName>
    <definedName name="tabvcarga">NA()</definedName>
    <definedName name="tabvndnbr">NA()</definedName>
    <definedName name="Tampa">#REF!</definedName>
    <definedName name="Taronib">#REF!</definedName>
    <definedName name="taxa_deprec_anual">#REF!</definedName>
    <definedName name="TaxJuros" localSheetId="8">#REF!</definedName>
    <definedName name="TaxJuros" localSheetId="9">#REF!</definedName>
    <definedName name="TaxJuros">#REF!</definedName>
    <definedName name="TBAG">NA()</definedName>
    <definedName name="TBAGUA">NA()</definedName>
    <definedName name="tcom2012" localSheetId="8">#REF!</definedName>
    <definedName name="tcom2012" localSheetId="9">#REF!</definedName>
    <definedName name="tcom2012">#REF!</definedName>
    <definedName name="tel">NA()</definedName>
    <definedName name="TemDescarga" localSheetId="8">#REF!</definedName>
    <definedName name="TemDescarga" localSheetId="9">#REF!</definedName>
    <definedName name="TemDescarga">#REF!</definedName>
    <definedName name="tempo_médio_veículo_socorro">#REF!</definedName>
    <definedName name="tempo_trajeto_veiculo_socorro_leve">#REF!</definedName>
    <definedName name="tempo_trajeto_veiculo_socorro_pesado">#REF!</definedName>
    <definedName name="TemTotMecAno1" localSheetId="8">#REF!</definedName>
    <definedName name="TemTotMecAno1" localSheetId="9">#REF!</definedName>
    <definedName name="TemTotMecAno1">#REF!</definedName>
    <definedName name="TemTotMecAno2" localSheetId="5">#REF!</definedName>
    <definedName name="TemTotMecAno2" localSheetId="8">#REF!</definedName>
    <definedName name="TemTotMecAno2" localSheetId="9">#REF!</definedName>
    <definedName name="TemTotMecAno2">#REF!</definedName>
    <definedName name="TemTotMecAno3" localSheetId="5">#REF!</definedName>
    <definedName name="TemTotMecAno3">#REF!</definedName>
    <definedName name="TemTotMecAno4" localSheetId="5">#REF!</definedName>
    <definedName name="TemTotMecAno4">#REF!</definedName>
    <definedName name="TemTotMecAno5" localSheetId="5">#REF!</definedName>
    <definedName name="TemTotMecAno5">#REF!</definedName>
    <definedName name="TemTotSelAno1" localSheetId="5">#REF!</definedName>
    <definedName name="TemTotSelAno1">#REF!</definedName>
    <definedName name="TemTotSelAno2" localSheetId="5">#REF!</definedName>
    <definedName name="TemTotSelAno2">#REF!</definedName>
    <definedName name="TemTotSelAno3" localSheetId="5">#REF!</definedName>
    <definedName name="TemTotSelAno3">#REF!</definedName>
    <definedName name="TemTotSelAno4" localSheetId="5">#REF!</definedName>
    <definedName name="TemTotSelAno4">#REF!</definedName>
    <definedName name="TemTotSelAno5" localSheetId="5">#REF!</definedName>
    <definedName name="TemTotSelAno5">#REF!</definedName>
    <definedName name="TemTotTraAno1" localSheetId="5">#REF!</definedName>
    <definedName name="TemTotTraAno1">#REF!</definedName>
    <definedName name="TemTotTraAno2" localSheetId="5">#REF!</definedName>
    <definedName name="TemTotTraAno2">#REF!</definedName>
    <definedName name="TemTotTraAno3" localSheetId="5">#REF!</definedName>
    <definedName name="TemTotTraAno3">#REF!</definedName>
    <definedName name="TemTotTraAno4" localSheetId="5">#REF!</definedName>
    <definedName name="TemTotTraAno4">#REF!</definedName>
    <definedName name="TemTotTraAno5" localSheetId="5">#REF!</definedName>
    <definedName name="TemTotTraAno5">#REF!</definedName>
    <definedName name="TenColAno" localSheetId="5">#REF!</definedName>
    <definedName name="TenColAno">#REF!</definedName>
    <definedName name="terminar">NA()</definedName>
    <definedName name="terminar2">NA()</definedName>
    <definedName name="terminarCA">NA()</definedName>
    <definedName name="terra">NA()</definedName>
    <definedName name="TES">NA()</definedName>
    <definedName name="TEST0">NA()</definedName>
    <definedName name="teste" localSheetId="8">#REF!</definedName>
    <definedName name="teste" localSheetId="9">#REF!</definedName>
    <definedName name="teste">#REF!</definedName>
    <definedName name="teste_4" localSheetId="8">#REF!</definedName>
    <definedName name="teste_4" localSheetId="9">#REF!</definedName>
    <definedName name="teste_4">#REF!</definedName>
    <definedName name="teste_5" localSheetId="8">#REF!</definedName>
    <definedName name="teste_5" localSheetId="9">#REF!</definedName>
    <definedName name="teste_5">#REF!</definedName>
    <definedName name="teste_6">#REF!</definedName>
    <definedName name="teste1">#REF!</definedName>
    <definedName name="teste1_4">#REF!</definedName>
    <definedName name="teste1_5">#REF!</definedName>
    <definedName name="teste1_6">#REF!</definedName>
    <definedName name="teste2">#REF!</definedName>
    <definedName name="teste2_4">#REF!</definedName>
    <definedName name="teste2_5">#REF!</definedName>
    <definedName name="teste2_6">#REF!</definedName>
    <definedName name="teste3">#REF!</definedName>
    <definedName name="teste3_4">#REF!</definedName>
    <definedName name="teste3_5">#REF!</definedName>
    <definedName name="teste3_6">#REF!</definedName>
    <definedName name="TESTHKEY">NA()</definedName>
    <definedName name="TESTKEYS">NA()</definedName>
    <definedName name="TESTVKEY">NA()</definedName>
    <definedName name="TEXTO">#REF!</definedName>
    <definedName name="TipoMaterialEspecial">NA()</definedName>
    <definedName name="TipoPeçaFrete">NA()</definedName>
    <definedName name="TIR_INV">NA()</definedName>
    <definedName name="TITDESP">NA()</definedName>
    <definedName name="TITDESPC">NA()</definedName>
    <definedName name="TITDESPG">NA()</definedName>
    <definedName name="TITULO">#REF!</definedName>
    <definedName name="TITULO_4">#REF!</definedName>
    <definedName name="TITULO_5">#REF!</definedName>
    <definedName name="TITULO_6">#REF!</definedName>
    <definedName name="Titulo_de_Impressão">#REF!</definedName>
    <definedName name="_xlnm.Print_Titles" localSheetId="10">BD!$1:$7</definedName>
    <definedName name="_xlnm.Print_Titles" localSheetId="3">Composição!$2:$5</definedName>
    <definedName name="_xlnm.Print_Titles" localSheetId="2">CRONOGRAMA!$2:$6</definedName>
    <definedName name="_xlnm.Print_Titles" localSheetId="6">EQUIPAMENTOS!$B:$H,EQUIPAMENTOS!$2:$4</definedName>
    <definedName name="_xlnm.Print_Titles" localSheetId="7">MãoDeObra!$2:$4</definedName>
    <definedName name="_xlnm.Print_Titles" localSheetId="11">'MAPA DE COTAÇÕES'!$A:$F,'MAPA DE COTAÇÕES'!$1:$3</definedName>
    <definedName name="_xlnm.Print_Titles" localSheetId="1">Orçamento!$C:$O,Orçamento!$2:$7</definedName>
    <definedName name="_xlnm.Print_Titles" localSheetId="0">RESUMO!$1:$7</definedName>
    <definedName name="TOT_CAN">NA()</definedName>
    <definedName name="TOT_FOS">NA()</definedName>
    <definedName name="TOT_LIG">NA()</definedName>
    <definedName name="TOT_PAV">NA()</definedName>
    <definedName name="TOT_REDE">NA()</definedName>
    <definedName name="TotaisGamaProduto">"Grupo 350"</definedName>
    <definedName name="TOTAL" localSheetId="5">#REF!</definedName>
    <definedName name="TOTAL" localSheetId="8">#REF!</definedName>
    <definedName name="TOTAL" localSheetId="9">#REF!</definedName>
    <definedName name="TOTAL">#REF!</definedName>
    <definedName name="total_21">NA()</definedName>
    <definedName name="total1" localSheetId="8">#REF!</definedName>
    <definedName name="total1" localSheetId="9">#REF!</definedName>
    <definedName name="total1">#REF!</definedName>
    <definedName name="total2" localSheetId="8">#REF!</definedName>
    <definedName name="total2" localSheetId="9">#REF!</definedName>
    <definedName name="total2">#REF!</definedName>
    <definedName name="total3" localSheetId="8">#REF!</definedName>
    <definedName name="total3" localSheetId="9">#REF!</definedName>
    <definedName name="total3">#REF!</definedName>
    <definedName name="total4">#REF!</definedName>
    <definedName name="total5">#REF!</definedName>
    <definedName name="total6">#REF!</definedName>
    <definedName name="totalcomercial">NA()</definedName>
    <definedName name="totaldirindustrial">NA()</definedName>
    <definedName name="totalfinanceiro">NA()</definedName>
    <definedName name="totallogistica">NA()</definedName>
    <definedName name="TOTALMATERIAL">NA()</definedName>
    <definedName name="TotalMemoCalc">NA()</definedName>
    <definedName name="TOTALSERVIÇO">NA()</definedName>
    <definedName name="TOTFASE">NA()</definedName>
    <definedName name="Toto" localSheetId="5" hidden="1">{#N/A,#N/A,FALSE,"SYSOC";#N/A,#N/A,FALSE,"RESU-GESTION";#N/A,#N/A,FALSE,"EVOL-MNA";#N/A,#N/A,FALSE,"VTAS-ANALI";#N/A,#N/A,FALSE,"ANALI-GSFIJOS";#N/A,#N/A,FALSE,"DETA-RUBROS";#N/A,#N/A,FALSE,"ANALI-CNF";#N/A,#N/A,FALSE,"BILAN";#N/A,#N/A,FALSE,"TAB_FIN";#N/A,#N/A,FALSE,"IND_ECO"}</definedName>
    <definedName name="Toto" localSheetId="3" hidden="1">{#N/A,#N/A,FALSE,"SYSOC";#N/A,#N/A,FALSE,"RESU-GESTION";#N/A,#N/A,FALSE,"EVOL-MNA";#N/A,#N/A,FALSE,"VTAS-ANALI";#N/A,#N/A,FALSE,"ANALI-GSFIJOS";#N/A,#N/A,FALSE,"DETA-RUBROS";#N/A,#N/A,FALSE,"ANALI-CNF";#N/A,#N/A,FALSE,"BILAN";#N/A,#N/A,FALSE,"TAB_FIN";#N/A,#N/A,FALSE,"IND_ECO"}</definedName>
    <definedName name="Toto" localSheetId="2" hidden="1">{#N/A,#N/A,FALSE,"SYSOC";#N/A,#N/A,FALSE,"RESU-GESTION";#N/A,#N/A,FALSE,"EVOL-MNA";#N/A,#N/A,FALSE,"VTAS-ANALI";#N/A,#N/A,FALSE,"ANALI-GSFIJOS";#N/A,#N/A,FALSE,"DETA-RUBROS";#N/A,#N/A,FALSE,"ANALI-CNF";#N/A,#N/A,FALSE,"BILAN";#N/A,#N/A,FALSE,"TAB_FIN";#N/A,#N/A,FALSE,"IND_ECO"}</definedName>
    <definedName name="Toto" localSheetId="8" hidden="1">{#N/A,#N/A,FALSE,"SYSOC";#N/A,#N/A,FALSE,"RESU-GESTION";#N/A,#N/A,FALSE,"EVOL-MNA";#N/A,#N/A,FALSE,"VTAS-ANALI";#N/A,#N/A,FALSE,"ANALI-GSFIJOS";#N/A,#N/A,FALSE,"DETA-RUBROS";#N/A,#N/A,FALSE,"ANALI-CNF";#N/A,#N/A,FALSE,"BILAN";#N/A,#N/A,FALSE,"TAB_FIN";#N/A,#N/A,FALSE,"IND_ECO"}</definedName>
    <definedName name="Toto" localSheetId="9" hidden="1">{#N/A,#N/A,FALSE,"SYSOC";#N/A,#N/A,FALSE,"RESU-GESTION";#N/A,#N/A,FALSE,"EVOL-MNA";#N/A,#N/A,FALSE,"VTAS-ANALI";#N/A,#N/A,FALSE,"ANALI-GSFIJOS";#N/A,#N/A,FALSE,"DETA-RUBROS";#N/A,#N/A,FALSE,"ANALI-CNF";#N/A,#N/A,FALSE,"BILAN";#N/A,#N/A,FALSE,"TAB_FIN";#N/A,#N/A,FALSE,"IND_ECO"}</definedName>
    <definedName name="Toto" localSheetId="7" hidden="1">{#N/A,#N/A,FALSE,"SYSOC";#N/A,#N/A,FALSE,"RESU-GESTION";#N/A,#N/A,FALSE,"EVOL-MNA";#N/A,#N/A,FALSE,"VTAS-ANALI";#N/A,#N/A,FALSE,"ANALI-GSFIJOS";#N/A,#N/A,FALSE,"DETA-RUBROS";#N/A,#N/A,FALSE,"ANALI-CNF";#N/A,#N/A,FALSE,"BILAN";#N/A,#N/A,FALSE,"TAB_FIN";#N/A,#N/A,FALSE,"IND_ECO"}</definedName>
    <definedName name="Toto" localSheetId="13" hidden="1">{#N/A,#N/A,FALSE,"SYSOC";#N/A,#N/A,FALSE,"RESU-GESTION";#N/A,#N/A,FALSE,"EVOL-MNA";#N/A,#N/A,FALSE,"VTAS-ANALI";#N/A,#N/A,FALSE,"ANALI-GSFIJOS";#N/A,#N/A,FALSE,"DETA-RUBROS";#N/A,#N/A,FALSE,"ANALI-CNF";#N/A,#N/A,FALSE,"BILAN";#N/A,#N/A,FALSE,"TAB_FIN";#N/A,#N/A,FALSE,"IND_ECO"}</definedName>
    <definedName name="Toto" localSheetId="0" hidden="1">{#N/A,#N/A,FALSE,"SYSOC";#N/A,#N/A,FALSE,"RESU-GESTION";#N/A,#N/A,FALSE,"EVOL-MNA";#N/A,#N/A,FALSE,"VTAS-ANALI";#N/A,#N/A,FALSE,"ANALI-GSFIJOS";#N/A,#N/A,FALSE,"DETA-RUBROS";#N/A,#N/A,FALSE,"ANALI-CNF";#N/A,#N/A,FALSE,"BILAN";#N/A,#N/A,FALSE,"TAB_FIN";#N/A,#N/A,FALSE,"IND_ECO"}</definedName>
    <definedName name="Toto" hidden="1">{#N/A,#N/A,FALSE,"SYSOC";#N/A,#N/A,FALSE,"RESU-GESTION";#N/A,#N/A,FALSE,"EVOL-MNA";#N/A,#N/A,FALSE,"VTAS-ANALI";#N/A,#N/A,FALSE,"ANALI-GSFIJOS";#N/A,#N/A,FALSE,"DETA-RUBROS";#N/A,#N/A,FALSE,"ANALI-CNF";#N/A,#N/A,FALSE,"BILAN";#N/A,#N/A,FALSE,"TAB_FIN";#N/A,#N/A,FALSE,"IND_ECO"}</definedName>
    <definedName name="TRANS10">NA()</definedName>
    <definedName name="TRANS10A20">NA()</definedName>
    <definedName name="Trat">NA()</definedName>
    <definedName name="TratCapa">NA()</definedName>
    <definedName name="TratDetalhes">NA()</definedName>
    <definedName name="Tratorista_diu_loc_trator">NA()</definedName>
    <definedName name="Tratorista_diu_loc_trator_res">NA()</definedName>
    <definedName name="Tratorista_not_loc_trator">NA()</definedName>
    <definedName name="Tratorista_not_loc_trator_res">NA()</definedName>
    <definedName name="TRD">#REF!</definedName>
    <definedName name="TRD_24">#REF!</definedName>
    <definedName name="TRDM">"[5]rec_mwh!#ref!"</definedName>
    <definedName name="TRDM_24">"[5]rec_mwh!#ref!"</definedName>
    <definedName name="trocacoef">NA()</definedName>
    <definedName name="trocar">NA()</definedName>
    <definedName name="TRS">#REF!</definedName>
    <definedName name="TRS_24">#REF!</definedName>
    <definedName name="TRSM">"[5]rec_mwh!#ref!"</definedName>
    <definedName name="TRSM_24">"[5]rec_mwh!#ref!"</definedName>
    <definedName name="TTT" localSheetId="5">#REF!</definedName>
    <definedName name="TTT" localSheetId="8">#REF!</definedName>
    <definedName name="TTT" localSheetId="9">#REF!</definedName>
    <definedName name="TTT">#REF!</definedName>
    <definedName name="UN" localSheetId="8">#REF!</definedName>
    <definedName name="UN" localSheetId="9">#REF!</definedName>
    <definedName name="UN">#REF!</definedName>
    <definedName name="und">#REF!</definedName>
    <definedName name="unidadeCA">NA()</definedName>
    <definedName name="Unif">NA()</definedName>
    <definedName name="Usina">NA()</definedName>
    <definedName name="UtilCompac" localSheetId="5">#REF!</definedName>
    <definedName name="UtilCompac">#REF!</definedName>
    <definedName name="UtilCont" localSheetId="5">#REF!</definedName>
    <definedName name="UtilCont">#REF!</definedName>
    <definedName name="V_1">"[3]memorial!#ref!"</definedName>
    <definedName name="V_2">"[3]memorial!#ref!"</definedName>
    <definedName name="V_3">"[3]memorial!#ref!"</definedName>
    <definedName name="V_4">"[3]memorial!#ref!"</definedName>
    <definedName name="VAA">NA()</definedName>
    <definedName name="ValCesBás" localSheetId="5">#REF!</definedName>
    <definedName name="ValCesBás">#REF!</definedName>
    <definedName name="Vale_Lanche">NA()</definedName>
    <definedName name="Vale_Refeição">NA()</definedName>
    <definedName name="Vale_Transporte">NA()</definedName>
    <definedName name="Validade">NA()</definedName>
    <definedName name="ValLan" localSheetId="5">#REF!</definedName>
    <definedName name="ValLan">#REF!</definedName>
    <definedName name="Valor">NA()</definedName>
    <definedName name="valor_residual_conteiner">#REF!</definedName>
    <definedName name="ValorBilhões">NA()</definedName>
    <definedName name="ValorCentavos">NA()</definedName>
    <definedName name="ValorCentenas">NA()</definedName>
    <definedName name="ValorMilhares">NA()</definedName>
    <definedName name="ValorMilhões">NA()</definedName>
    <definedName name="ValRef" localSheetId="5">#REF!</definedName>
    <definedName name="ValRef">#REF!</definedName>
    <definedName name="ValResEqui" localSheetId="8">#REF!</definedName>
    <definedName name="ValResEqui" localSheetId="9">#REF!</definedName>
    <definedName name="ValResEqui">#REF!</definedName>
    <definedName name="ValResVei">#REF!</definedName>
    <definedName name="Var">NA()</definedName>
    <definedName name="VarC">NA()</definedName>
    <definedName name="VARMEC">NA()</definedName>
    <definedName name="varr">#REF!</definedName>
    <definedName name="VARREDOR">#REF!</definedName>
    <definedName name="Varredor_diu_lim_mercado">NA()</definedName>
    <definedName name="Varredor_diu_lim_mercado_res">NA()</definedName>
    <definedName name="Varredor_diu_var_man">NA()</definedName>
    <definedName name="Varredor_diu_var_man_res">NA()</definedName>
    <definedName name="Varredor_not_lim_mercado">NA()</definedName>
    <definedName name="Varredor_not_lim_mercado_res">NA()</definedName>
    <definedName name="Varredor_not_var_man">NA()</definedName>
    <definedName name="Varredor_not_var_man_res">NA()</definedName>
    <definedName name="VARRICAO">NA()</definedName>
    <definedName name="VarS">NA()</definedName>
    <definedName name="VBF">NA()</definedName>
    <definedName name="VC">"[3]memorial!#ref!"</definedName>
    <definedName name="vcmot">#REF!</definedName>
    <definedName name="ve">NA()</definedName>
    <definedName name="VEÍC">NA()</definedName>
    <definedName name="veiculos_necessários_dia">#REF!</definedName>
    <definedName name="viagens_med_turno">#REF!</definedName>
    <definedName name="viagens_por_veículo_dia">#REF!</definedName>
    <definedName name="ViaMecAno1" localSheetId="8">#REF!</definedName>
    <definedName name="ViaMecAno1" localSheetId="9">#REF!</definedName>
    <definedName name="ViaMecAno1">#REF!</definedName>
    <definedName name="ViaMecAno2" localSheetId="5">#REF!</definedName>
    <definedName name="ViaMecAno2" localSheetId="8">#REF!</definedName>
    <definedName name="ViaMecAno2" localSheetId="9">#REF!</definedName>
    <definedName name="ViaMecAno2">#REF!</definedName>
    <definedName name="ViaMecAno3" localSheetId="5">#REF!</definedName>
    <definedName name="ViaMecAno3">#REF!</definedName>
    <definedName name="ViaMecAno4" localSheetId="5">#REF!</definedName>
    <definedName name="ViaMecAno4">#REF!</definedName>
    <definedName name="ViaMecAno5" localSheetId="5">#REF!</definedName>
    <definedName name="ViaMecAno5">#REF!</definedName>
    <definedName name="ViaSelAno1" localSheetId="5">#REF!</definedName>
    <definedName name="ViaSelAno1">#REF!</definedName>
    <definedName name="ViaSelAno2" localSheetId="5">#REF!</definedName>
    <definedName name="ViaSelAno2">#REF!</definedName>
    <definedName name="ViaSelAno3" localSheetId="5">#REF!</definedName>
    <definedName name="ViaSelAno3">#REF!</definedName>
    <definedName name="ViaSelAno4" localSheetId="5">#REF!</definedName>
    <definedName name="ViaSelAno4">#REF!</definedName>
    <definedName name="ViaSelAno5" localSheetId="5">#REF!</definedName>
    <definedName name="ViaSelAno5">#REF!</definedName>
    <definedName name="ViaTraAno1" localSheetId="5">#REF!</definedName>
    <definedName name="ViaTraAno1">#REF!</definedName>
    <definedName name="ViaTraano2" localSheetId="5">#REF!</definedName>
    <definedName name="ViaTraano2">#REF!</definedName>
    <definedName name="ViaTraAno3" localSheetId="5">#REF!</definedName>
    <definedName name="ViaTraAno3">#REF!</definedName>
    <definedName name="ViaTraAno4" localSheetId="5">#REF!</definedName>
    <definedName name="ViaTraAno4">#REF!</definedName>
    <definedName name="ViaTraAno5" localSheetId="5">#REF!</definedName>
    <definedName name="ViaTraAno5">#REF!</definedName>
    <definedName name="ViaTurCamHig" localSheetId="5">#REF!</definedName>
    <definedName name="ViaTurCamHig">#REF!</definedName>
    <definedName name="ViaTurCamMan">#REF!</definedName>
    <definedName name="vida_útil_conteiner">#REF!</definedName>
    <definedName name="VidUtiMédCon" localSheetId="5">#REF!</definedName>
    <definedName name="VidUtiMédCon" localSheetId="8">#REF!</definedName>
    <definedName name="VidUtiMédCon" localSheetId="9">#REF!</definedName>
    <definedName name="VidUtiMédCon">#REF!</definedName>
    <definedName name="Vigia_diu_op_aterro">NA()</definedName>
    <definedName name="Vigia_diu_op_aterro_res">NA()</definedName>
    <definedName name="Vigia_not_op_aterro">NA()</definedName>
    <definedName name="Vigia_not_op_aterro_res">NA()</definedName>
    <definedName name="visualização">#REF!</definedName>
    <definedName name="Vlrctr1">"[29]seguros!#ref!"</definedName>
    <definedName name="VlrObr">#REF!</definedName>
    <definedName name="VNDcDesconto">NA()</definedName>
    <definedName name="VNDcDescPrel">NA()</definedName>
    <definedName name="VNDCheio">NA()</definedName>
    <definedName name="vndespecial">NA()</definedName>
    <definedName name="VNDFM">NA()</definedName>
    <definedName name="VNDFM1">NA()</definedName>
    <definedName name="VO">"[36]memorial!#ref!"</definedName>
    <definedName name="VolM3MecAno1" localSheetId="8">#REF!</definedName>
    <definedName name="VolM3MecAno1" localSheetId="9">#REF!</definedName>
    <definedName name="VolM3MecAno1">#REF!</definedName>
    <definedName name="VolM3MecAno2" localSheetId="5">#REF!</definedName>
    <definedName name="VolM3MecAno2" localSheetId="8">#REF!</definedName>
    <definedName name="VolM3MecAno2" localSheetId="9">#REF!</definedName>
    <definedName name="VolM3MecAno2">#REF!</definedName>
    <definedName name="VolM3MecAno3" localSheetId="5">#REF!</definedName>
    <definedName name="VolM3MecAno3">#REF!</definedName>
    <definedName name="VolM3MecAno4" localSheetId="5">#REF!</definedName>
    <definedName name="VolM3MecAno4">#REF!</definedName>
    <definedName name="VolM3MecAno5" localSheetId="5">#REF!</definedName>
    <definedName name="VolM3MecAno5">#REF!</definedName>
    <definedName name="VolM3SelAno1" localSheetId="5">#REF!</definedName>
    <definedName name="VolM3SelAno1">#REF!</definedName>
    <definedName name="VolM3SelAno2" localSheetId="5">#REF!</definedName>
    <definedName name="VolM3SelAno2">#REF!</definedName>
    <definedName name="VolM3SelAno3" localSheetId="5">#REF!</definedName>
    <definedName name="VolM3SelAno3">#REF!</definedName>
    <definedName name="VolM3SelAno4" localSheetId="5">#REF!</definedName>
    <definedName name="VolM3SelAno4">#REF!</definedName>
    <definedName name="VolM3SelAno5" localSheetId="5">#REF!</definedName>
    <definedName name="VolM3SelAno5">#REF!</definedName>
    <definedName name="VolM3TotAno1" localSheetId="5">#REF!</definedName>
    <definedName name="VolM3TotAno1">#REF!</definedName>
    <definedName name="VolM3TotAno2" localSheetId="5">#REF!</definedName>
    <definedName name="VolM3TotAno2">#REF!</definedName>
    <definedName name="VolM3TotAno3" localSheetId="5">#REF!</definedName>
    <definedName name="VolM3TotAno3">#REF!</definedName>
    <definedName name="VolM3TotAno4" localSheetId="5">#REF!</definedName>
    <definedName name="VolM3TotAno4">#REF!</definedName>
    <definedName name="VolM3TotAno5" localSheetId="5">#REF!</definedName>
    <definedName name="VolM3TotAno5">#REF!</definedName>
    <definedName name="VolM3TraAno1" localSheetId="5">#REF!</definedName>
    <definedName name="VolM3TraAno1">#REF!</definedName>
    <definedName name="VolM3TraAno2" localSheetId="5">#REF!</definedName>
    <definedName name="VolM3TraAno2">#REF!</definedName>
    <definedName name="VolM3TraAno3" localSheetId="5">#REF!</definedName>
    <definedName name="VolM3TraAno3">#REF!</definedName>
    <definedName name="VolM3TraAno4" localSheetId="5">#REF!</definedName>
    <definedName name="VolM3TraAno4">#REF!</definedName>
    <definedName name="VolM3TraAno5" localSheetId="5">#REF!</definedName>
    <definedName name="VolM3TraAno5">#REF!</definedName>
    <definedName name="voltaalterar">NA()</definedName>
    <definedName name="voltacaixa6">NA()</definedName>
    <definedName name="voltacaixa7">NA()</definedName>
    <definedName name="voltacaixa9">NA()</definedName>
    <definedName name="voltacaixainsumo">NA()</definedName>
    <definedName name="voltainsumo">NA()</definedName>
    <definedName name="voltainsumoCA">NA()</definedName>
    <definedName name="voltaitem">NA()</definedName>
    <definedName name="voltalançamento">NA()</definedName>
    <definedName name="VPL">#REF!</definedName>
    <definedName name="vr">NA()</definedName>
    <definedName name="vrmot">#REF!</definedName>
    <definedName name="VT">"VT+'CURVA ABC'!$H$9:$H$59"</definedName>
    <definedName name="VTCBDI">#REF!</definedName>
    <definedName name="VU">#REF!</definedName>
    <definedName name="VUCBDI" localSheetId="8">#REF!</definedName>
    <definedName name="VUCBDI" localSheetId="9">#REF!</definedName>
    <definedName name="VUCBDI">#REF!</definedName>
    <definedName name="w">NA()</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 name="wrn.SOCIEDAD." localSheetId="5" hidden="1">{#N/A,#N/A,FALSE,"SYSOC";#N/A,#N/A,FALSE,"RESU-GESTION";#N/A,#N/A,FALSE,"EVOL-MNA";#N/A,#N/A,FALSE,"VTAS-ANALI";#N/A,#N/A,FALSE,"ANALI-GSFIJOS";#N/A,#N/A,FALSE,"DETA-RUBROS";#N/A,#N/A,FALSE,"ANALI-CNF";#N/A,#N/A,FALSE,"BILAN";#N/A,#N/A,FALSE,"TAB_FIN";#N/A,#N/A,FALSE,"IND_ECO"}</definedName>
    <definedName name="wrn.SOCIEDAD." localSheetId="3" hidden="1">{#N/A,#N/A,FALSE,"SYSOC";#N/A,#N/A,FALSE,"RESU-GESTION";#N/A,#N/A,FALSE,"EVOL-MNA";#N/A,#N/A,FALSE,"VTAS-ANALI";#N/A,#N/A,FALSE,"ANALI-GSFIJOS";#N/A,#N/A,FALSE,"DETA-RUBROS";#N/A,#N/A,FALSE,"ANALI-CNF";#N/A,#N/A,FALSE,"BILAN";#N/A,#N/A,FALSE,"TAB_FIN";#N/A,#N/A,FALSE,"IND_ECO"}</definedName>
    <definedName name="wrn.SOCIEDAD." localSheetId="2" hidden="1">{#N/A,#N/A,FALSE,"SYSOC";#N/A,#N/A,FALSE,"RESU-GESTION";#N/A,#N/A,FALSE,"EVOL-MNA";#N/A,#N/A,FALSE,"VTAS-ANALI";#N/A,#N/A,FALSE,"ANALI-GSFIJOS";#N/A,#N/A,FALSE,"DETA-RUBROS";#N/A,#N/A,FALSE,"ANALI-CNF";#N/A,#N/A,FALSE,"BILAN";#N/A,#N/A,FALSE,"TAB_FIN";#N/A,#N/A,FALSE,"IND_ECO"}</definedName>
    <definedName name="wrn.SOCIEDAD." localSheetId="8" hidden="1">{#N/A,#N/A,FALSE,"SYSOC";#N/A,#N/A,FALSE,"RESU-GESTION";#N/A,#N/A,FALSE,"EVOL-MNA";#N/A,#N/A,FALSE,"VTAS-ANALI";#N/A,#N/A,FALSE,"ANALI-GSFIJOS";#N/A,#N/A,FALSE,"DETA-RUBROS";#N/A,#N/A,FALSE,"ANALI-CNF";#N/A,#N/A,FALSE,"BILAN";#N/A,#N/A,FALSE,"TAB_FIN";#N/A,#N/A,FALSE,"IND_ECO"}</definedName>
    <definedName name="wrn.SOCIEDAD." localSheetId="9" hidden="1">{#N/A,#N/A,FALSE,"SYSOC";#N/A,#N/A,FALSE,"RESU-GESTION";#N/A,#N/A,FALSE,"EVOL-MNA";#N/A,#N/A,FALSE,"VTAS-ANALI";#N/A,#N/A,FALSE,"ANALI-GSFIJOS";#N/A,#N/A,FALSE,"DETA-RUBROS";#N/A,#N/A,FALSE,"ANALI-CNF";#N/A,#N/A,FALSE,"BILAN";#N/A,#N/A,FALSE,"TAB_FIN";#N/A,#N/A,FALSE,"IND_ECO"}</definedName>
    <definedName name="wrn.SOCIEDAD." localSheetId="7" hidden="1">{#N/A,#N/A,FALSE,"SYSOC";#N/A,#N/A,FALSE,"RESU-GESTION";#N/A,#N/A,FALSE,"EVOL-MNA";#N/A,#N/A,FALSE,"VTAS-ANALI";#N/A,#N/A,FALSE,"ANALI-GSFIJOS";#N/A,#N/A,FALSE,"DETA-RUBROS";#N/A,#N/A,FALSE,"ANALI-CNF";#N/A,#N/A,FALSE,"BILAN";#N/A,#N/A,FALSE,"TAB_FIN";#N/A,#N/A,FALSE,"IND_ECO"}</definedName>
    <definedName name="wrn.SOCIEDAD." localSheetId="13" hidden="1">{#N/A,#N/A,FALSE,"SYSOC";#N/A,#N/A,FALSE,"RESU-GESTION";#N/A,#N/A,FALSE,"EVOL-MNA";#N/A,#N/A,FALSE,"VTAS-ANALI";#N/A,#N/A,FALSE,"ANALI-GSFIJOS";#N/A,#N/A,FALSE,"DETA-RUBROS";#N/A,#N/A,FALSE,"ANALI-CNF";#N/A,#N/A,FALSE,"BILAN";#N/A,#N/A,FALSE,"TAB_FIN";#N/A,#N/A,FALSE,"IND_ECO"}</definedName>
    <definedName name="wrn.SOCIEDAD." localSheetId="0" hidden="1">{#N/A,#N/A,FALSE,"SYSOC";#N/A,#N/A,FALSE,"RESU-GESTION";#N/A,#N/A,FALSE,"EVOL-MNA";#N/A,#N/A,FALSE,"VTAS-ANALI";#N/A,#N/A,FALSE,"ANALI-GSFIJOS";#N/A,#N/A,FALSE,"DETA-RUBROS";#N/A,#N/A,FALSE,"ANALI-CNF";#N/A,#N/A,FALSE,"BILAN";#N/A,#N/A,FALSE,"TAB_FIN";#N/A,#N/A,FALSE,"IND_ECO"}</definedName>
    <definedName name="wrn.SOCIEDAD." hidden="1">{#N/A,#N/A,FALSE,"SYSOC";#N/A,#N/A,FALSE,"RESU-GESTION";#N/A,#N/A,FALSE,"EVOL-MNA";#N/A,#N/A,FALSE,"VTAS-ANALI";#N/A,#N/A,FALSE,"ANALI-GSFIJOS";#N/A,#N/A,FALSE,"DETA-RUBROS";#N/A,#N/A,FALSE,"ANALI-CNF";#N/A,#N/A,FALSE,"BILAN";#N/A,#N/A,FALSE,"TAB_FIN";#N/A,#N/A,FALSE,"IND_ECO"}</definedName>
    <definedName name="wrn_mapa_">NA()</definedName>
    <definedName name="wrn_revisado_">NA()</definedName>
    <definedName name="wrn_un_">NA()</definedName>
    <definedName name="www">NA()</definedName>
    <definedName name="X" localSheetId="5">#REF!</definedName>
    <definedName name="X" localSheetId="8">#REF!</definedName>
    <definedName name="X" localSheetId="9">#REF!</definedName>
    <definedName name="X">#REF!</definedName>
    <definedName name="xczvzxc">NA()</definedName>
    <definedName name="XX">#REF!</definedName>
    <definedName name="Y24A380">NA()</definedName>
    <definedName name="YII">NA()</definedName>
    <definedName name="ZONASUL">#REF!</definedName>
    <definedName name="zsfdbvzsfdbfzdb">NA()</definedName>
    <definedName name="zzz">NA()</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2" i="51" l="1"/>
  <c r="F13" i="55"/>
  <c r="F12" i="55"/>
  <c r="F11" i="55"/>
  <c r="F10" i="55"/>
  <c r="F9" i="55"/>
  <c r="T12" i="53"/>
  <c r="J9" i="27"/>
  <c r="G32" i="51"/>
  <c r="G30" i="51"/>
  <c r="H21" i="53"/>
  <c r="H23" i="53"/>
  <c r="H22" i="53"/>
  <c r="G31" i="51"/>
  <c r="G61" i="51"/>
  <c r="G59" i="51"/>
  <c r="G58" i="51"/>
  <c r="G57" i="51"/>
  <c r="K22" i="51"/>
  <c r="I35" i="51"/>
  <c r="I65" i="51"/>
  <c r="O17" i="60"/>
  <c r="O16" i="60"/>
  <c r="N3" i="60"/>
  <c r="F16" i="60"/>
  <c r="H4" i="60"/>
  <c r="J7" i="27"/>
  <c r="L7" i="27"/>
  <c r="E18" i="60"/>
  <c r="H15" i="60" l="1"/>
  <c r="H14" i="60"/>
  <c r="H13" i="60"/>
  <c r="H12" i="60"/>
  <c r="H11" i="60"/>
  <c r="H10" i="60"/>
  <c r="H9" i="60"/>
  <c r="H8" i="60"/>
  <c r="H7" i="60"/>
  <c r="H6" i="60"/>
  <c r="H5" i="60"/>
  <c r="F68" i="61"/>
  <c r="F67" i="61"/>
  <c r="F66" i="61"/>
  <c r="G92" i="51" l="1"/>
  <c r="G91" i="51"/>
  <c r="K4" i="60" l="1"/>
  <c r="K5" i="60"/>
  <c r="K6" i="60"/>
  <c r="K7" i="60"/>
  <c r="K8" i="60"/>
  <c r="K9" i="60"/>
  <c r="K10" i="60"/>
  <c r="K11" i="60"/>
  <c r="K12" i="60"/>
  <c r="K13" i="60"/>
  <c r="K14" i="60"/>
  <c r="K15" i="60"/>
  <c r="G80" i="46"/>
  <c r="F89" i="46"/>
  <c r="F90" i="46"/>
  <c r="G90" i="46"/>
  <c r="H90" i="46" s="1"/>
  <c r="F91" i="46"/>
  <c r="G91" i="46"/>
  <c r="H91" i="46" s="1"/>
  <c r="F92" i="46"/>
  <c r="G92" i="46"/>
  <c r="H92" i="46"/>
  <c r="F93" i="46"/>
  <c r="G97" i="46"/>
  <c r="H98" i="51"/>
  <c r="I98" i="51" s="1"/>
  <c r="H97" i="51"/>
  <c r="I97" i="51" s="1"/>
  <c r="H80" i="46" l="1"/>
  <c r="G81" i="46"/>
  <c r="H81" i="46" s="1"/>
  <c r="H83" i="46" s="1"/>
  <c r="G23" i="53"/>
  <c r="G22" i="53"/>
  <c r="F23" i="53"/>
  <c r="G89" i="46" l="1"/>
  <c r="H89" i="46" s="1"/>
  <c r="G93" i="46"/>
  <c r="H93" i="46" s="1"/>
  <c r="G85" i="46"/>
  <c r="G86" i="46"/>
  <c r="H86" i="46" s="1"/>
  <c r="F42" i="58"/>
  <c r="E42" i="58"/>
  <c r="F38" i="58"/>
  <c r="E38" i="58"/>
  <c r="F31" i="58"/>
  <c r="E31" i="58"/>
  <c r="F19" i="58"/>
  <c r="E19" i="58"/>
  <c r="F38" i="56"/>
  <c r="E38" i="56"/>
  <c r="F31" i="56"/>
  <c r="E31" i="56"/>
  <c r="F19" i="56"/>
  <c r="E19" i="56"/>
  <c r="E42" i="56"/>
  <c r="F42" i="56"/>
  <c r="H85" i="46" l="1"/>
  <c r="H87" i="46" s="1"/>
  <c r="G103" i="46"/>
  <c r="H103" i="46" s="1"/>
  <c r="C11" i="52"/>
  <c r="C9" i="52"/>
  <c r="N16" i="60"/>
  <c r="G70" i="46" s="1"/>
  <c r="K16" i="60"/>
  <c r="D16" i="60"/>
  <c r="L16" i="60" l="1"/>
  <c r="M16" i="60" l="1"/>
  <c r="M20" i="60" s="1"/>
  <c r="G43" i="51" s="1"/>
  <c r="G10" i="21"/>
  <c r="F45" i="61"/>
  <c r="H28" i="13" s="1"/>
  <c r="G104" i="46" s="1"/>
  <c r="H29" i="13" l="1"/>
  <c r="G105" i="46" s="1"/>
  <c r="D39" i="51"/>
  <c r="B40" i="51"/>
  <c r="D6" i="51"/>
  <c r="H59" i="51"/>
  <c r="H58" i="51"/>
  <c r="H48" i="51"/>
  <c r="I59" i="51" l="1"/>
  <c r="I58" i="51"/>
  <c r="H10" i="21"/>
  <c r="G48" i="51"/>
  <c r="I48" i="51" s="1"/>
  <c r="I49" i="51" s="1"/>
  <c r="G60" i="51" l="1"/>
  <c r="G62" i="51"/>
  <c r="F15" i="60" l="1"/>
  <c r="F14" i="60"/>
  <c r="F13" i="60"/>
  <c r="F12" i="60"/>
  <c r="F11" i="60"/>
  <c r="F10" i="60"/>
  <c r="F9" i="60"/>
  <c r="F8" i="60"/>
  <c r="F7" i="60"/>
  <c r="F6" i="60"/>
  <c r="F5" i="60"/>
  <c r="F4" i="60"/>
  <c r="A3" i="27" l="1"/>
  <c r="A3" i="59"/>
  <c r="T14" i="53" l="1"/>
  <c r="I70" i="51"/>
  <c r="B70" i="51"/>
  <c r="G74" i="51"/>
  <c r="H74" i="51"/>
  <c r="G185" i="53"/>
  <c r="H185" i="53" s="1"/>
  <c r="G211" i="53"/>
  <c r="H211" i="53" s="1"/>
  <c r="I211" i="53" s="1"/>
  <c r="G208" i="53"/>
  <c r="H208" i="53" s="1"/>
  <c r="I208" i="53" s="1"/>
  <c r="G207" i="53"/>
  <c r="F207" i="53"/>
  <c r="G203" i="53"/>
  <c r="H203" i="53" s="1"/>
  <c r="G197" i="53"/>
  <c r="F197" i="53"/>
  <c r="G196" i="53"/>
  <c r="H196" i="53" s="1"/>
  <c r="I196" i="53" s="1"/>
  <c r="G195" i="53"/>
  <c r="H195" i="53" s="1"/>
  <c r="I195" i="53" s="1"/>
  <c r="G194" i="53"/>
  <c r="H194" i="53" s="1"/>
  <c r="G187" i="53"/>
  <c r="H187" i="53" s="1"/>
  <c r="I187" i="53" s="1"/>
  <c r="G150" i="53"/>
  <c r="G176" i="53"/>
  <c r="H176" i="53" s="1"/>
  <c r="I176" i="53" s="1"/>
  <c r="G173" i="53"/>
  <c r="H173" i="53" s="1"/>
  <c r="I173" i="53" s="1"/>
  <c r="G172" i="53"/>
  <c r="F172" i="53"/>
  <c r="G168" i="53"/>
  <c r="H168" i="53" s="1"/>
  <c r="G162" i="53"/>
  <c r="F162" i="53"/>
  <c r="G161" i="53"/>
  <c r="H161" i="53" s="1"/>
  <c r="I161" i="53" s="1"/>
  <c r="G160" i="53"/>
  <c r="G159" i="53"/>
  <c r="H159" i="53" s="1"/>
  <c r="G152" i="53"/>
  <c r="H152" i="53" s="1"/>
  <c r="I152" i="53" s="1"/>
  <c r="G127" i="53"/>
  <c r="F127" i="53"/>
  <c r="H127" i="53" s="1"/>
  <c r="I127" i="53" s="1"/>
  <c r="G92" i="53"/>
  <c r="F92" i="53"/>
  <c r="G57" i="53"/>
  <c r="G115" i="53"/>
  <c r="G116" i="53" s="1"/>
  <c r="I116" i="53" s="1"/>
  <c r="AH16" i="53"/>
  <c r="AE16" i="53"/>
  <c r="AH15" i="53"/>
  <c r="AE15" i="53"/>
  <c r="G141" i="53"/>
  <c r="H141" i="53" s="1"/>
  <c r="I141" i="53" s="1"/>
  <c r="G138" i="53"/>
  <c r="H138" i="53" s="1"/>
  <c r="I138" i="53" s="1"/>
  <c r="G137" i="53"/>
  <c r="F137" i="53"/>
  <c r="G133" i="53"/>
  <c r="H133" i="53" s="1"/>
  <c r="G126" i="53"/>
  <c r="H126" i="53" s="1"/>
  <c r="I126" i="53" s="1"/>
  <c r="G125" i="53"/>
  <c r="H125" i="53" s="1"/>
  <c r="I125" i="53" s="1"/>
  <c r="G124" i="53"/>
  <c r="H124" i="53" s="1"/>
  <c r="G117" i="53"/>
  <c r="H117" i="53" s="1"/>
  <c r="I117" i="53" s="1"/>
  <c r="H162" i="53" l="1"/>
  <c r="I162" i="53" s="1"/>
  <c r="H197" i="53"/>
  <c r="I197" i="53" s="1"/>
  <c r="H137" i="53"/>
  <c r="I137" i="53" s="1"/>
  <c r="H207" i="53"/>
  <c r="I207" i="53" s="1"/>
  <c r="H172" i="53"/>
  <c r="I172" i="53" s="1"/>
  <c r="I74" i="51"/>
  <c r="G186" i="53"/>
  <c r="I186" i="53" s="1"/>
  <c r="I194" i="53"/>
  <c r="I203" i="53"/>
  <c r="I185" i="53"/>
  <c r="G188" i="53"/>
  <c r="H188" i="53" s="1"/>
  <c r="I188" i="53" s="1"/>
  <c r="G153" i="53"/>
  <c r="I159" i="53"/>
  <c r="I168" i="53"/>
  <c r="G151" i="53"/>
  <c r="I151" i="53" s="1"/>
  <c r="H150" i="53"/>
  <c r="G118" i="53"/>
  <c r="H118" i="53" s="1"/>
  <c r="I118" i="53" s="1"/>
  <c r="I133" i="53"/>
  <c r="I124" i="53"/>
  <c r="H115" i="53"/>
  <c r="F93" i="53"/>
  <c r="F90" i="53"/>
  <c r="F102" i="53"/>
  <c r="F67" i="53"/>
  <c r="F33" i="53"/>
  <c r="F34" i="53"/>
  <c r="F30" i="53"/>
  <c r="F29" i="53"/>
  <c r="G177" i="53" l="1"/>
  <c r="H177" i="53" s="1"/>
  <c r="I177" i="53" s="1"/>
  <c r="G212" i="53"/>
  <c r="H212" i="53" s="1"/>
  <c r="I212" i="53" s="1"/>
  <c r="G142" i="53"/>
  <c r="H142" i="53" s="1"/>
  <c r="I142" i="53" s="1"/>
  <c r="H189" i="53"/>
  <c r="I189" i="53"/>
  <c r="I150" i="53"/>
  <c r="I115" i="53"/>
  <c r="I119" i="53" s="1"/>
  <c r="H119" i="53"/>
  <c r="J20" i="27"/>
  <c r="J19" i="27"/>
  <c r="G63" i="46" l="1"/>
  <c r="G59" i="46"/>
  <c r="H59" i="46" s="1"/>
  <c r="G53" i="46"/>
  <c r="F63" i="46" s="1"/>
  <c r="G9" i="21"/>
  <c r="G95" i="51"/>
  <c r="G94" i="51"/>
  <c r="N5" i="60"/>
  <c r="N6" i="60"/>
  <c r="N7" i="60"/>
  <c r="N8" i="60"/>
  <c r="N9" i="60"/>
  <c r="N10" i="60"/>
  <c r="N11" i="60"/>
  <c r="N12" i="60"/>
  <c r="N13" i="60"/>
  <c r="N14" i="60"/>
  <c r="N15" i="60"/>
  <c r="N4" i="60"/>
  <c r="G80" i="53"/>
  <c r="G83" i="53" s="1"/>
  <c r="G106" i="53"/>
  <c r="H106" i="53" s="1"/>
  <c r="I106" i="53" s="1"/>
  <c r="G103" i="53"/>
  <c r="H103" i="53" s="1"/>
  <c r="I103" i="53" s="1"/>
  <c r="G102" i="53"/>
  <c r="H102" i="53" s="1"/>
  <c r="G98" i="53"/>
  <c r="H98" i="53" s="1"/>
  <c r="G91" i="53"/>
  <c r="H91" i="53" s="1"/>
  <c r="I91" i="53" s="1"/>
  <c r="G90" i="53"/>
  <c r="H90" i="53"/>
  <c r="I90" i="53" s="1"/>
  <c r="G89" i="53"/>
  <c r="H89" i="53" s="1"/>
  <c r="G82" i="53"/>
  <c r="H82" i="53" s="1"/>
  <c r="I82" i="53" s="1"/>
  <c r="G56" i="53"/>
  <c r="G55" i="53"/>
  <c r="G54" i="53"/>
  <c r="G47" i="53"/>
  <c r="F46" i="53"/>
  <c r="G45" i="53"/>
  <c r="G21" i="53"/>
  <c r="G13" i="53"/>
  <c r="F81" i="53"/>
  <c r="G11" i="53"/>
  <c r="N17" i="60" l="1"/>
  <c r="H80" i="53"/>
  <c r="I80" i="53" s="1"/>
  <c r="G81" i="53"/>
  <c r="I81" i="53" s="1"/>
  <c r="G19" i="46"/>
  <c r="G20" i="46" s="1"/>
  <c r="J12" i="27"/>
  <c r="J11" i="27"/>
  <c r="H92" i="53"/>
  <c r="I92" i="53" s="1"/>
  <c r="H63" i="46"/>
  <c r="H65" i="46" s="1"/>
  <c r="H61" i="46"/>
  <c r="H83" i="53"/>
  <c r="I83" i="53" s="1"/>
  <c r="I98" i="53"/>
  <c r="I89" i="53"/>
  <c r="I102" i="53"/>
  <c r="I84" i="53" l="1"/>
  <c r="F105" i="46"/>
  <c r="H105" i="46" s="1"/>
  <c r="F104" i="46"/>
  <c r="H104" i="46" s="1"/>
  <c r="F97" i="46"/>
  <c r="H97" i="46" s="1"/>
  <c r="G9" i="46"/>
  <c r="H19" i="46"/>
  <c r="H20" i="46"/>
  <c r="H66" i="46"/>
  <c r="H73" i="51" s="1"/>
  <c r="I73" i="51" s="1"/>
  <c r="I75" i="51" s="1"/>
  <c r="H84" i="53"/>
  <c r="Q3" i="60"/>
  <c r="R3" i="60" s="1"/>
  <c r="G98" i="46" l="1"/>
  <c r="H98" i="46" s="1"/>
  <c r="H101" i="46" s="1"/>
  <c r="H106" i="46"/>
  <c r="D15" i="60"/>
  <c r="L15" i="60" s="1"/>
  <c r="D14" i="60"/>
  <c r="L14" i="60" s="1"/>
  <c r="D13" i="60"/>
  <c r="L13" i="60" s="1"/>
  <c r="D12" i="60"/>
  <c r="L12" i="60" s="1"/>
  <c r="D11" i="60"/>
  <c r="L11" i="60" s="1"/>
  <c r="AH14" i="53" l="1"/>
  <c r="AE14" i="53"/>
  <c r="AH13" i="53"/>
  <c r="AE13" i="53"/>
  <c r="G20" i="53"/>
  <c r="AF11" i="53"/>
  <c r="G107" i="53"/>
  <c r="H107" i="53" s="1"/>
  <c r="I107" i="53" s="1"/>
  <c r="G93" i="53" l="1"/>
  <c r="H93" i="53" s="1"/>
  <c r="I93" i="53" s="1"/>
  <c r="G128" i="53"/>
  <c r="H128" i="53" s="1"/>
  <c r="G198" i="53"/>
  <c r="H198" i="53" s="1"/>
  <c r="G163" i="53"/>
  <c r="H96" i="51"/>
  <c r="I198" i="53" l="1"/>
  <c r="I128" i="53"/>
  <c r="H95" i="51"/>
  <c r="B9" i="59"/>
  <c r="B8" i="59"/>
  <c r="A9" i="59"/>
  <c r="A8" i="59"/>
  <c r="C13" i="52"/>
  <c r="B13" i="52"/>
  <c r="G93" i="51"/>
  <c r="I96" i="51"/>
  <c r="H94" i="51"/>
  <c r="H92" i="51"/>
  <c r="H91" i="51"/>
  <c r="I90" i="51"/>
  <c r="I95" i="51" l="1"/>
  <c r="H12" i="21"/>
  <c r="I94" i="51"/>
  <c r="I91" i="51"/>
  <c r="I92" i="51"/>
  <c r="H29" i="51" l="1"/>
  <c r="H15" i="51"/>
  <c r="H9" i="21" l="1"/>
  <c r="I64" i="27" l="1"/>
  <c r="I65" i="27" s="1"/>
  <c r="I67" i="27"/>
  <c r="F63" i="61"/>
  <c r="H41" i="13" s="1"/>
  <c r="H93" i="51" s="1"/>
  <c r="I93" i="51" s="1"/>
  <c r="F57" i="61"/>
  <c r="F51" i="61"/>
  <c r="H25" i="13" s="1"/>
  <c r="G94" i="46" s="1"/>
  <c r="H94" i="46" s="1"/>
  <c r="H95" i="46" s="1"/>
  <c r="F39" i="61"/>
  <c r="H26" i="13" s="1"/>
  <c r="F33" i="61"/>
  <c r="H38" i="13" s="1"/>
  <c r="F27" i="61"/>
  <c r="H37" i="13" s="1"/>
  <c r="F21" i="61"/>
  <c r="H23" i="13" s="1"/>
  <c r="F15" i="61"/>
  <c r="H18" i="13" s="1"/>
  <c r="F9" i="61"/>
  <c r="H19" i="13" s="1"/>
  <c r="H108" i="46" l="1"/>
  <c r="H110" i="46"/>
  <c r="H9" i="13"/>
  <c r="H78" i="51"/>
  <c r="I78" i="51" s="1"/>
  <c r="I79" i="51" s="1"/>
  <c r="H57" i="51"/>
  <c r="I57" i="51" s="1"/>
  <c r="H62" i="51"/>
  <c r="I62" i="51" s="1"/>
  <c r="H60" i="51"/>
  <c r="I60" i="51" s="1"/>
  <c r="G209" i="53"/>
  <c r="H209" i="53" s="1"/>
  <c r="G174" i="53"/>
  <c r="H174" i="53" s="1"/>
  <c r="G139" i="53"/>
  <c r="H139" i="53" s="1"/>
  <c r="G105" i="53"/>
  <c r="H105" i="53" s="1"/>
  <c r="I105" i="53" s="1"/>
  <c r="G175" i="53"/>
  <c r="H175" i="53" s="1"/>
  <c r="I175" i="53" s="1"/>
  <c r="G210" i="53"/>
  <c r="H210" i="53" s="1"/>
  <c r="I210" i="53" s="1"/>
  <c r="G140" i="53"/>
  <c r="H140" i="53" s="1"/>
  <c r="I140" i="53" s="1"/>
  <c r="H27" i="13"/>
  <c r="G134" i="53"/>
  <c r="H134" i="53" s="1"/>
  <c r="G169" i="53"/>
  <c r="H169" i="53" s="1"/>
  <c r="G204" i="53"/>
  <c r="H204" i="53" s="1"/>
  <c r="F160" i="53"/>
  <c r="H160" i="53" s="1"/>
  <c r="F163" i="53"/>
  <c r="H163" i="53" s="1"/>
  <c r="I163" i="53" s="1"/>
  <c r="F69" i="61"/>
  <c r="H35" i="13" s="1"/>
  <c r="G104" i="53"/>
  <c r="H104" i="53" s="1"/>
  <c r="G36" i="53"/>
  <c r="G64" i="53"/>
  <c r="H64" i="53" s="1"/>
  <c r="I64" i="53" s="1"/>
  <c r="G99" i="53"/>
  <c r="H99" i="53" s="1"/>
  <c r="G30" i="53"/>
  <c r="F55" i="53"/>
  <c r="F58" i="53"/>
  <c r="T11" i="53"/>
  <c r="F12" i="53" s="1"/>
  <c r="F21" i="53"/>
  <c r="F24" i="53"/>
  <c r="I99" i="51"/>
  <c r="H43" i="51" l="1"/>
  <c r="H31" i="51"/>
  <c r="I31" i="51" s="1"/>
  <c r="H61" i="51"/>
  <c r="I61" i="51" s="1"/>
  <c r="I63" i="51" s="1"/>
  <c r="I134" i="53"/>
  <c r="I135" i="53" s="1"/>
  <c r="H135" i="53"/>
  <c r="I209" i="53"/>
  <c r="I213" i="53" s="1"/>
  <c r="H213" i="53"/>
  <c r="I204" i="53"/>
  <c r="I205" i="53" s="1"/>
  <c r="H205" i="53"/>
  <c r="I139" i="53"/>
  <c r="I143" i="53" s="1"/>
  <c r="H143" i="53"/>
  <c r="I174" i="53"/>
  <c r="I178" i="53" s="1"/>
  <c r="H178" i="53"/>
  <c r="I169" i="53"/>
  <c r="I170" i="53" s="1"/>
  <c r="H170" i="53"/>
  <c r="I160" i="53"/>
  <c r="I104" i="53"/>
  <c r="I108" i="53" s="1"/>
  <c r="H108" i="53"/>
  <c r="I99" i="53"/>
  <c r="I100" i="53" s="1"/>
  <c r="H100" i="53"/>
  <c r="H36" i="53"/>
  <c r="I36" i="53" s="1"/>
  <c r="H56" i="53" l="1"/>
  <c r="H54" i="53"/>
  <c r="AH12" i="53"/>
  <c r="AH11" i="53"/>
  <c r="G95" i="53" l="1"/>
  <c r="H95" i="53" s="1"/>
  <c r="I95" i="53" s="1"/>
  <c r="G165" i="53"/>
  <c r="H165" i="53" s="1"/>
  <c r="I165" i="53" s="1"/>
  <c r="G200" i="53"/>
  <c r="H200" i="53" s="1"/>
  <c r="I200" i="53" s="1"/>
  <c r="G130" i="53"/>
  <c r="H130" i="53" s="1"/>
  <c r="I130" i="53" s="1"/>
  <c r="G35" i="53"/>
  <c r="G60" i="53"/>
  <c r="H60" i="53" s="1"/>
  <c r="G26" i="53"/>
  <c r="D5" i="59"/>
  <c r="G58" i="53" l="1"/>
  <c r="G24" i="53"/>
  <c r="D10" i="60" l="1"/>
  <c r="L10" i="60" s="1"/>
  <c r="D9" i="60"/>
  <c r="L9" i="60" s="1"/>
  <c r="D8" i="60"/>
  <c r="L8" i="60" s="1"/>
  <c r="D7" i="60"/>
  <c r="L7" i="60" s="1"/>
  <c r="D6" i="60"/>
  <c r="L6" i="60" s="1"/>
  <c r="D5" i="60"/>
  <c r="L5" i="60" s="1"/>
  <c r="D4" i="60"/>
  <c r="L4" i="60" l="1"/>
  <c r="M4" i="60" s="1"/>
  <c r="M18" i="60" s="1"/>
  <c r="G10" i="51" l="1"/>
  <c r="G27" i="51" l="1"/>
  <c r="G28" i="51"/>
  <c r="G29" i="51"/>
  <c r="G15" i="51"/>
  <c r="I15" i="51" s="1"/>
  <c r="H32" i="51" l="1"/>
  <c r="J8" i="27" l="1"/>
  <c r="H30" i="51" l="1"/>
  <c r="J4" i="13" l="1"/>
  <c r="H4" i="13"/>
  <c r="G33" i="46" l="1"/>
  <c r="H33" i="46" s="1"/>
  <c r="AE11" i="53" l="1"/>
  <c r="AE12" i="53"/>
  <c r="G94" i="53" l="1"/>
  <c r="H94" i="53" s="1"/>
  <c r="I94" i="53" s="1"/>
  <c r="I96" i="53" s="1"/>
  <c r="G199" i="53"/>
  <c r="H199" i="53" s="1"/>
  <c r="G129" i="53"/>
  <c r="H129" i="53" s="1"/>
  <c r="G164" i="53"/>
  <c r="H164" i="53" s="1"/>
  <c r="G59" i="53"/>
  <c r="H59" i="53" s="1"/>
  <c r="G25" i="53"/>
  <c r="I68" i="27"/>
  <c r="I69" i="27" s="1"/>
  <c r="U12" i="53" s="1"/>
  <c r="H96" i="53" l="1"/>
  <c r="I199" i="53"/>
  <c r="I201" i="53" s="1"/>
  <c r="H201" i="53"/>
  <c r="I164" i="53"/>
  <c r="I166" i="53" s="1"/>
  <c r="H166" i="53"/>
  <c r="I129" i="53"/>
  <c r="I131" i="53" s="1"/>
  <c r="H131" i="53"/>
  <c r="F48" i="53"/>
  <c r="F153" i="53"/>
  <c r="H153" i="53" s="1"/>
  <c r="U11" i="53"/>
  <c r="F14" i="53" s="1"/>
  <c r="I153" i="53" l="1"/>
  <c r="I154" i="53" s="1"/>
  <c r="H154" i="53"/>
  <c r="E35" i="27"/>
  <c r="H55" i="53" l="1"/>
  <c r="H58" i="53"/>
  <c r="H4" i="46" l="1"/>
  <c r="E4" i="46"/>
  <c r="I4" i="53"/>
  <c r="E4" i="53"/>
  <c r="F6" i="58"/>
  <c r="B6" i="58"/>
  <c r="B6" i="56"/>
  <c r="F6" i="56"/>
  <c r="E43" i="56" l="1"/>
  <c r="D5" i="55"/>
  <c r="F43" i="58" l="1"/>
  <c r="X12" i="53" s="1"/>
  <c r="F50" i="53" s="1"/>
  <c r="F43" i="56"/>
  <c r="E43" i="58"/>
  <c r="X16" i="53" l="1"/>
  <c r="X15" i="53"/>
  <c r="X13" i="53"/>
  <c r="X14" i="53"/>
  <c r="X11" i="53"/>
  <c r="F16" i="53" s="1"/>
  <c r="G4" i="21"/>
  <c r="F85" i="53" l="1"/>
  <c r="F190" i="53"/>
  <c r="F155" i="53"/>
  <c r="F120" i="53"/>
  <c r="I5" i="52"/>
  <c r="P5" i="52"/>
  <c r="F5" i="55"/>
  <c r="H121" i="53" l="1"/>
  <c r="H122" i="53" s="1"/>
  <c r="H144" i="53" s="1"/>
  <c r="H83" i="51" s="1"/>
  <c r="I83" i="51" s="1"/>
  <c r="I121" i="53"/>
  <c r="I122" i="53" s="1"/>
  <c r="I144" i="53" s="1"/>
  <c r="I156" i="53"/>
  <c r="I157" i="53" s="1"/>
  <c r="I179" i="53" s="1"/>
  <c r="H156" i="53"/>
  <c r="H157" i="53" s="1"/>
  <c r="H179" i="53" s="1"/>
  <c r="H23" i="51" s="1"/>
  <c r="I23" i="51" s="1"/>
  <c r="I191" i="53"/>
  <c r="I192" i="53" s="1"/>
  <c r="I214" i="53" s="1"/>
  <c r="H191" i="53"/>
  <c r="H192" i="53" s="1"/>
  <c r="H214" i="53" s="1"/>
  <c r="H84" i="51" s="1"/>
  <c r="I84" i="51" s="1"/>
  <c r="I86" i="53"/>
  <c r="I87" i="53" s="1"/>
  <c r="I109" i="53" s="1"/>
  <c r="H86" i="51" s="1"/>
  <c r="I86" i="51" s="1"/>
  <c r="H86" i="53"/>
  <c r="H87" i="53" s="1"/>
  <c r="H109" i="53" s="1"/>
  <c r="H85" i="51" s="1"/>
  <c r="I85" i="51" s="1"/>
  <c r="F17" i="55"/>
  <c r="I87" i="51" l="1"/>
  <c r="I100" i="51" s="1"/>
  <c r="I102" i="51" s="1"/>
  <c r="I12" i="21" s="1"/>
  <c r="F20" i="55"/>
  <c r="F67" i="51" s="1"/>
  <c r="K12" i="21" l="1"/>
  <c r="J12" i="21"/>
  <c r="F103" i="51"/>
  <c r="I103" i="51" s="1"/>
  <c r="I104" i="51" s="1"/>
  <c r="L12" i="21" s="1"/>
  <c r="F37" i="51"/>
  <c r="D4" i="59"/>
  <c r="M12" i="21" l="1"/>
  <c r="N12" i="21"/>
  <c r="H27" i="51"/>
  <c r="B7" i="51" l="1"/>
  <c r="N4" i="21"/>
  <c r="G69" i="53" l="1"/>
  <c r="I60" i="53"/>
  <c r="I59" i="53"/>
  <c r="I56" i="53"/>
  <c r="I54" i="53"/>
  <c r="G48" i="53"/>
  <c r="G70" i="53"/>
  <c r="G63" i="53"/>
  <c r="F57" i="53"/>
  <c r="H57" i="53" s="1"/>
  <c r="F4" i="51"/>
  <c r="I4" i="51"/>
  <c r="G29" i="53"/>
  <c r="H48" i="53" l="1"/>
  <c r="I48" i="53" s="1"/>
  <c r="H45" i="53"/>
  <c r="I45" i="53" s="1"/>
  <c r="G46" i="53"/>
  <c r="I46" i="53" s="1"/>
  <c r="I57" i="53"/>
  <c r="H63" i="53"/>
  <c r="H47" i="53"/>
  <c r="I47" i="53" s="1"/>
  <c r="H70" i="53"/>
  <c r="I70" i="53" s="1"/>
  <c r="H69" i="53"/>
  <c r="I69" i="53" s="1"/>
  <c r="H49" i="53" l="1"/>
  <c r="H65" i="53"/>
  <c r="I49" i="53"/>
  <c r="I63" i="53"/>
  <c r="I65" i="53" s="1"/>
  <c r="H35" i="53" l="1"/>
  <c r="I35" i="53" s="1"/>
  <c r="H30" i="53"/>
  <c r="I30" i="53" s="1"/>
  <c r="H26" i="53"/>
  <c r="I26" i="53" s="1"/>
  <c r="H25" i="53"/>
  <c r="I25" i="53" s="1"/>
  <c r="I22" i="53"/>
  <c r="H20" i="53"/>
  <c r="I20" i="53" s="1"/>
  <c r="G14" i="53" l="1"/>
  <c r="H14" i="53" s="1"/>
  <c r="I14" i="53" s="1"/>
  <c r="H11" i="53"/>
  <c r="H13" i="53"/>
  <c r="I13" i="53" s="1"/>
  <c r="I23" i="53"/>
  <c r="H29" i="53"/>
  <c r="I29" i="53" s="1"/>
  <c r="G12" i="53"/>
  <c r="I12" i="53" s="1"/>
  <c r="H31" i="53" l="1"/>
  <c r="I31" i="53"/>
  <c r="I11" i="53"/>
  <c r="I15" i="53" s="1"/>
  <c r="H15" i="53"/>
  <c r="H51" i="53" l="1"/>
  <c r="H52" i="53" s="1"/>
  <c r="I51" i="53"/>
  <c r="I52" i="53" s="1"/>
  <c r="H17" i="53"/>
  <c r="H18" i="53" s="1"/>
  <c r="I17" i="53"/>
  <c r="I18" i="53" s="1"/>
  <c r="G43" i="46" l="1"/>
  <c r="G44" i="46"/>
  <c r="H28" i="51" l="1"/>
  <c r="H37" i="53"/>
  <c r="I37" i="53" s="1"/>
  <c r="G72" i="53"/>
  <c r="H72" i="53" s="1"/>
  <c r="I72" i="53" s="1"/>
  <c r="G67" i="53"/>
  <c r="H67" i="53" s="1"/>
  <c r="G33" i="53"/>
  <c r="H33" i="53" s="1"/>
  <c r="G34" i="53"/>
  <c r="H34" i="53" s="1"/>
  <c r="I34" i="53" s="1"/>
  <c r="G68" i="53"/>
  <c r="H68" i="53" s="1"/>
  <c r="I68" i="53" s="1"/>
  <c r="G71" i="53"/>
  <c r="H71" i="53" s="1"/>
  <c r="I71" i="53" s="1"/>
  <c r="G36" i="46"/>
  <c r="F32" i="46"/>
  <c r="G31" i="46"/>
  <c r="F31" i="46"/>
  <c r="F30" i="46"/>
  <c r="G30" i="46"/>
  <c r="G29" i="46"/>
  <c r="F29" i="46"/>
  <c r="F28" i="46"/>
  <c r="I67" i="53" l="1"/>
  <c r="I73" i="53" s="1"/>
  <c r="H73" i="53"/>
  <c r="I33" i="53"/>
  <c r="I38" i="53" s="1"/>
  <c r="H38" i="53"/>
  <c r="H30" i="46"/>
  <c r="H29" i="46"/>
  <c r="G32" i="46" l="1"/>
  <c r="G28" i="46"/>
  <c r="H31" i="46"/>
  <c r="H22" i="46"/>
  <c r="H32" i="46" l="1"/>
  <c r="H28" i="46"/>
  <c r="G25" i="46"/>
  <c r="H25" i="46" s="1"/>
  <c r="G24" i="46"/>
  <c r="H24" i="46" l="1"/>
  <c r="H26" i="46" s="1"/>
  <c r="G42" i="46"/>
  <c r="H42" i="46" s="1"/>
  <c r="H34" i="46"/>
  <c r="H49" i="46" l="1"/>
  <c r="H11" i="51" s="1"/>
  <c r="N11" i="21" l="1"/>
  <c r="K11" i="21"/>
  <c r="M11" i="21"/>
  <c r="J11" i="21"/>
  <c r="E38" i="27"/>
  <c r="E36" i="27"/>
  <c r="E37" i="27" s="1"/>
  <c r="C9" i="59" l="1"/>
  <c r="D14" i="52"/>
  <c r="D9" i="59"/>
  <c r="H24" i="53"/>
  <c r="I24" i="53" s="1"/>
  <c r="I58" i="53"/>
  <c r="N14" i="52" l="1"/>
  <c r="F14" i="52"/>
  <c r="K14" i="52"/>
  <c r="J14" i="52"/>
  <c r="I14" i="52"/>
  <c r="P14" i="52"/>
  <c r="H14" i="52"/>
  <c r="M14" i="52"/>
  <c r="L14" i="52"/>
  <c r="O14" i="52"/>
  <c r="G14" i="52"/>
  <c r="I55" i="53"/>
  <c r="I61" i="53" s="1"/>
  <c r="I74" i="53" s="1"/>
  <c r="H61" i="53"/>
  <c r="H74" i="53" s="1"/>
  <c r="I21" i="53"/>
  <c r="I27" i="53" s="1"/>
  <c r="H27" i="53"/>
  <c r="H39" i="53" s="1"/>
  <c r="H19" i="51" l="1"/>
  <c r="H52" i="51"/>
  <c r="I52" i="51" s="1"/>
  <c r="H53" i="51"/>
  <c r="I53" i="51" s="1"/>
  <c r="I39" i="53"/>
  <c r="H20" i="51" s="1"/>
  <c r="H21" i="51"/>
  <c r="H22" i="51"/>
  <c r="I54" i="51" l="1"/>
  <c r="I16" i="51"/>
  <c r="I29" i="51" l="1"/>
  <c r="I28" i="51"/>
  <c r="I27" i="51"/>
  <c r="I11" i="51"/>
  <c r="F43" i="46"/>
  <c r="H43" i="46" s="1"/>
  <c r="F44" i="46"/>
  <c r="H44" i="46" s="1"/>
  <c r="F36" i="46"/>
  <c r="H36" i="46" s="1"/>
  <c r="G37" i="46" s="1"/>
  <c r="H37" i="46" s="1"/>
  <c r="I19" i="51" l="1"/>
  <c r="I22" i="51"/>
  <c r="H45" i="46"/>
  <c r="H40" i="46"/>
  <c r="I21" i="51" l="1"/>
  <c r="H47" i="46"/>
  <c r="I43" i="51" s="1"/>
  <c r="I45" i="51" s="1"/>
  <c r="I64" i="51" s="1"/>
  <c r="I66" i="51" s="1"/>
  <c r="I67" i="51" l="1"/>
  <c r="I68" i="51" s="1"/>
  <c r="L10" i="21" s="1"/>
  <c r="I10" i="21"/>
  <c r="I32" i="51"/>
  <c r="I20" i="51"/>
  <c r="I24" i="51" s="1"/>
  <c r="I30" i="51"/>
  <c r="H10" i="51"/>
  <c r="I10" i="51" s="1"/>
  <c r="I12" i="51" s="1"/>
  <c r="J10" i="21" l="1"/>
  <c r="K10" i="21"/>
  <c r="M10" i="21"/>
  <c r="N10" i="21"/>
  <c r="D12" i="52" s="1"/>
  <c r="I33" i="51"/>
  <c r="I34" i="51" s="1"/>
  <c r="I36" i="51" s="1"/>
  <c r="I9" i="21" s="1"/>
  <c r="J12" i="52" l="1"/>
  <c r="J11" i="52" s="1"/>
  <c r="O12" i="52"/>
  <c r="O11" i="52" s="1"/>
  <c r="G12" i="52"/>
  <c r="G11" i="52" s="1"/>
  <c r="N12" i="52"/>
  <c r="N11" i="52" s="1"/>
  <c r="F12" i="52"/>
  <c r="F11" i="52" s="1"/>
  <c r="E12" i="52"/>
  <c r="E11" i="52" s="1"/>
  <c r="L12" i="52"/>
  <c r="L11" i="52" s="1"/>
  <c r="K12" i="52"/>
  <c r="K11" i="52" s="1"/>
  <c r="I12" i="52"/>
  <c r="I11" i="52" s="1"/>
  <c r="H12" i="52"/>
  <c r="H11" i="52" s="1"/>
  <c r="M12" i="52"/>
  <c r="M11" i="52" s="1"/>
  <c r="I37" i="51"/>
  <c r="I38" i="51" s="1"/>
  <c r="L9" i="21" s="1"/>
  <c r="P12" i="52" l="1"/>
  <c r="P11" i="52" s="1"/>
  <c r="M9" i="21"/>
  <c r="M8" i="21" s="1"/>
  <c r="N9" i="21"/>
  <c r="J9" i="21"/>
  <c r="J8" i="21" s="1"/>
  <c r="K9" i="21"/>
  <c r="K8" i="21" s="1"/>
  <c r="M13" i="52"/>
  <c r="E14" i="52"/>
  <c r="H13" i="52"/>
  <c r="F13" i="52"/>
  <c r="N13" i="52"/>
  <c r="G13" i="52"/>
  <c r="O13" i="52"/>
  <c r="I13" i="52"/>
  <c r="K13" i="52"/>
  <c r="L13" i="52"/>
  <c r="J13" i="52"/>
  <c r="N8" i="21" l="1"/>
  <c r="N13" i="21" s="1"/>
  <c r="D10" i="52"/>
  <c r="D16" i="52" s="1"/>
  <c r="P13" i="52"/>
  <c r="K13" i="21"/>
  <c r="E13" i="52"/>
  <c r="J13" i="21"/>
  <c r="C8" i="59" l="1"/>
  <c r="M13" i="21"/>
  <c r="D8" i="59"/>
  <c r="G10" i="52" l="1"/>
  <c r="G16" i="52" s="1"/>
  <c r="F10" i="52"/>
  <c r="F16" i="52" s="1"/>
  <c r="H10" i="52"/>
  <c r="H16" i="52" s="1"/>
  <c r="L10" i="52"/>
  <c r="L16" i="52" s="1"/>
  <c r="O10" i="52"/>
  <c r="O16" i="52" s="1"/>
  <c r="E10" i="52"/>
  <c r="E16" i="52" s="1"/>
  <c r="I10" i="52"/>
  <c r="I16" i="52" s="1"/>
  <c r="J10" i="52"/>
  <c r="J16" i="52" s="1"/>
  <c r="M10" i="52"/>
  <c r="M16" i="52" s="1"/>
  <c r="N10" i="52"/>
  <c r="N16" i="52" s="1"/>
  <c r="K10" i="52"/>
  <c r="K16" i="52" s="1"/>
  <c r="O9" i="52" l="1"/>
  <c r="J9" i="52"/>
  <c r="E9" i="52"/>
  <c r="L9" i="52"/>
  <c r="H9" i="52"/>
  <c r="F9" i="52"/>
  <c r="I9" i="52"/>
  <c r="P10" i="52"/>
  <c r="P16" i="52" s="1"/>
  <c r="K9" i="52"/>
  <c r="N9" i="52"/>
  <c r="M9" i="52"/>
  <c r="G9" i="52"/>
  <c r="P9" i="52" l="1"/>
  <c r="D10" i="59" l="1"/>
  <c r="O8" i="21" l="1"/>
  <c r="O11" i="21"/>
  <c r="C10" i="59" l="1"/>
  <c r="D18" i="52" l="1"/>
  <c r="D11" i="52" s="1"/>
  <c r="H15" i="52" l="1"/>
  <c r="L15" i="52"/>
  <c r="E15" i="52"/>
  <c r="E18" i="52"/>
  <c r="F18" i="52" s="1"/>
  <c r="G18" i="52" s="1"/>
  <c r="H18" i="52" s="1"/>
  <c r="I18" i="52" s="1"/>
  <c r="J18" i="52" s="1"/>
  <c r="K18" i="52" s="1"/>
  <c r="L18" i="52" s="1"/>
  <c r="M18" i="52" s="1"/>
  <c r="N18" i="52" s="1"/>
  <c r="O18" i="52" s="1"/>
  <c r="P18" i="52" s="1"/>
  <c r="N15" i="52"/>
  <c r="P15" i="52"/>
  <c r="I15" i="52"/>
  <c r="F15" i="52"/>
  <c r="G15" i="52"/>
  <c r="M15" i="52"/>
  <c r="D13" i="52"/>
  <c r="D9" i="52"/>
  <c r="K15" i="52"/>
  <c r="J15" i="52"/>
  <c r="O15" i="52"/>
  <c r="E17" i="52" l="1"/>
  <c r="F17" i="52" s="1"/>
  <c r="G17" i="52" s="1"/>
  <c r="H17" i="52" s="1"/>
  <c r="I17" i="52" s="1"/>
  <c r="J17" i="52" s="1"/>
  <c r="K17" i="52" s="1"/>
  <c r="L17" i="52" s="1"/>
  <c r="M17" i="52" s="1"/>
  <c r="N17" i="52" s="1"/>
  <c r="O17" i="52" s="1"/>
  <c r="P17" i="52" s="1"/>
  <c r="D17" i="52" s="1"/>
</calcChain>
</file>

<file path=xl/sharedStrings.xml><?xml version="1.0" encoding="utf-8"?>
<sst xmlns="http://schemas.openxmlformats.org/spreadsheetml/2006/main" count="21102" uniqueCount="9571">
  <si>
    <t>%</t>
  </si>
  <si>
    <t>DESCRIÇÃO</t>
  </si>
  <si>
    <t>UNIDADE</t>
  </si>
  <si>
    <t>VALOR</t>
  </si>
  <si>
    <t>(R$)</t>
  </si>
  <si>
    <t>mês</t>
  </si>
  <si>
    <t>l</t>
  </si>
  <si>
    <t>IPVA</t>
  </si>
  <si>
    <t>Horas</t>
  </si>
  <si>
    <t>Depreciação</t>
  </si>
  <si>
    <t>Km</t>
  </si>
  <si>
    <t>Adicional noturno:</t>
  </si>
  <si>
    <t>ITEM</t>
  </si>
  <si>
    <t>DESCRIÇÃO DOS SERVIÇOS</t>
  </si>
  <si>
    <t>TOTAL</t>
  </si>
  <si>
    <t>DATA</t>
  </si>
  <si>
    <t>Sim</t>
  </si>
  <si>
    <t>Não</t>
  </si>
  <si>
    <t>VEÍCULOS E EQUIPAMENTOS</t>
  </si>
  <si>
    <t>Orçamento</t>
  </si>
  <si>
    <t>VALOR (R$)</t>
  </si>
  <si>
    <t>CONSUMO</t>
  </si>
  <si>
    <t>UNITÁRIO</t>
  </si>
  <si>
    <t>Mensal</t>
  </si>
  <si>
    <t>Vassourão</t>
  </si>
  <si>
    <t>Pazinha</t>
  </si>
  <si>
    <t>VALOR MENSAL (R$)</t>
  </si>
  <si>
    <t>km/l</t>
  </si>
  <si>
    <t>Referência:</t>
  </si>
  <si>
    <t>Prazo do contrato (meses):</t>
  </si>
  <si>
    <t>Tipo de composição:</t>
  </si>
  <si>
    <t>Período da produção:</t>
  </si>
  <si>
    <t>Valor residual dos veículos:</t>
  </si>
  <si>
    <t>Valor residual dos equipamentos:</t>
  </si>
  <si>
    <t>Horas por turno de trabalho:</t>
  </si>
  <si>
    <t>Feriados por ano:</t>
  </si>
  <si>
    <t>Horas normais por semana:</t>
  </si>
  <si>
    <t>MÃO-DE-OBRA (direta)</t>
  </si>
  <si>
    <t>H. diárias c/ adicional noturno:</t>
  </si>
  <si>
    <t>Pá quadrada com cabo nº 4</t>
  </si>
  <si>
    <t>Escova de aço</t>
  </si>
  <si>
    <t>Espátula</t>
  </si>
  <si>
    <t>Vassoura pequena</t>
  </si>
  <si>
    <t>Pá pequena</t>
  </si>
  <si>
    <t>Flanela</t>
  </si>
  <si>
    <t>Estopa</t>
  </si>
  <si>
    <t>Detergente</t>
  </si>
  <si>
    <t>Balde</t>
  </si>
  <si>
    <t>Enxada com Cabo (2 1/2 libras)</t>
  </si>
  <si>
    <t>Enxada com Cabo Longo</t>
  </si>
  <si>
    <t>Chave "T"</t>
  </si>
  <si>
    <t xml:space="preserve">Alavanca </t>
  </si>
  <si>
    <t>Carrinho de mão / roda de pneu</t>
  </si>
  <si>
    <t>VIDA ÚTIL (dias)</t>
  </si>
  <si>
    <t>EQUIPAMENTOS DE PROTEÇÃO INDIVIDUAL  -  EPI</t>
  </si>
  <si>
    <t>CATEGORIA</t>
  </si>
  <si>
    <t>motorista e encarregado</t>
  </si>
  <si>
    <t>Cor</t>
  </si>
  <si>
    <t>Vida Útil (meses)</t>
  </si>
  <si>
    <t>Camisa de Tecido 67% algodão 33% poliester, sarja 3x1</t>
  </si>
  <si>
    <t>laranja</t>
  </si>
  <si>
    <t>azul royal (motorista)
laranja (encarregado)</t>
  </si>
  <si>
    <t xml:space="preserve">Calça de Tecido 67% algodão 33% poliester, sarja 3x1 </t>
  </si>
  <si>
    <t>Boné  de Tecido 67% algodão 33% poliester, sarja 2x1</t>
  </si>
  <si>
    <t xml:space="preserve">Jaqueta  de Tecido 67% algodão 33% poliester, sarja 3x1 </t>
  </si>
  <si>
    <t>Sapato de proteção sem cano 
(Solado de poliuretano bidensidade)</t>
  </si>
  <si>
    <t>-</t>
  </si>
  <si>
    <t>Capa contra chuva manga longa</t>
  </si>
  <si>
    <t>Luva em lona palma em grafatex (varrição)</t>
  </si>
  <si>
    <t>varredor, ajudante , limpador de boca-de-lobo</t>
  </si>
  <si>
    <t>Percentual referente e férias:</t>
  </si>
  <si>
    <t>Índice de reserva da frota (%):</t>
  </si>
  <si>
    <t>SIMULADOR</t>
  </si>
  <si>
    <t>Projeto:</t>
  </si>
  <si>
    <t>Semanas por mês:</t>
  </si>
  <si>
    <t>Domingos e feriados por mês:</t>
  </si>
  <si>
    <t>TURNO MÉDIO EM HORAS DECIMAIS</t>
  </si>
  <si>
    <t>Varrição manual:</t>
  </si>
  <si>
    <t>% referente a domingos e feriados:</t>
  </si>
  <si>
    <t>% referente hora extra:</t>
  </si>
  <si>
    <t>Fator de depreciação da frota:</t>
  </si>
  <si>
    <t>MOTOCICLETA</t>
  </si>
  <si>
    <t>Ciclo de troca de rodagem (1 troca e 3 recapagens) do caminhão compactador</t>
  </si>
  <si>
    <t>Ciclo de troca de rodagem (1 troca e 3 recapagens) do ônibus</t>
  </si>
  <si>
    <t>Ciclo de troca de rodagem (1 troca e 3 recapagens) do caminhão basculante</t>
  </si>
  <si>
    <t>Processo:</t>
  </si>
  <si>
    <t>XXXXXXX</t>
  </si>
  <si>
    <t>Vid útil dos veículos e equipamentos (meses):</t>
  </si>
  <si>
    <t>Ciclo de troca de rodagem do automóvel</t>
  </si>
  <si>
    <t>AUTOMÓVEL</t>
  </si>
  <si>
    <t>Cone de sinalização</t>
  </si>
  <si>
    <t>Elevadores para contêineres:</t>
  </si>
  <si>
    <t>BÁSICOS</t>
  </si>
  <si>
    <t>Limpeza trabalha nos feriados:</t>
  </si>
  <si>
    <t>Coleta domiciliar trabalha nos feriados:</t>
  </si>
  <si>
    <t>Dias da coleta trabalhados por mês:</t>
  </si>
  <si>
    <t>Coleta domiciliar:</t>
  </si>
  <si>
    <t>COLETA DOMICILIAR</t>
  </si>
  <si>
    <t>População atendida pelo sistema de coleta domiciliar:</t>
  </si>
  <si>
    <t>Qtd. de coletores por equipe de cam. compactador:</t>
  </si>
  <si>
    <t>Distância média em Km para a descarga:</t>
  </si>
  <si>
    <t>Velocidade média em deslocamento (km/h):</t>
  </si>
  <si>
    <t>Intervalo máx. em horas sem coleta nos setores de regime alternados:</t>
  </si>
  <si>
    <t>Peso específico do resíduo solto sem segregação (kg/m³):</t>
  </si>
  <si>
    <t>Fator de manobra na operação:</t>
  </si>
  <si>
    <t>Velocidade média de coleta (km/h) cam. compactador:</t>
  </si>
  <si>
    <t>Percentual de operação diária (em Km):</t>
  </si>
  <si>
    <t>Percentual de operação noturna (em Km):</t>
  </si>
  <si>
    <t>Qtd. de equipes por fiscal de coleta:</t>
  </si>
  <si>
    <t>Serviços de conteinerização:</t>
  </si>
  <si>
    <t>Pá pequena:</t>
  </si>
  <si>
    <t>Veículo da fiscalização é motocicleta:</t>
  </si>
  <si>
    <t>Qtd. média de passagens de ônibus por dia:</t>
  </si>
  <si>
    <t>Percentual da geração referente a coleta seletiva</t>
  </si>
  <si>
    <t>CONSUMOS</t>
  </si>
  <si>
    <t>Ancinho:</t>
  </si>
  <si>
    <t>Balaio:</t>
  </si>
  <si>
    <t>Chibanca:</t>
  </si>
  <si>
    <t>Enxada:</t>
  </si>
  <si>
    <t>Enxadão:</t>
  </si>
  <si>
    <t>Foice:</t>
  </si>
  <si>
    <t>Garfo:</t>
  </si>
  <si>
    <t>Rastelo:</t>
  </si>
  <si>
    <t>Capinação, raspagem e pintura:</t>
  </si>
  <si>
    <t>Carrinho de mão:</t>
  </si>
  <si>
    <t>Brocha:</t>
  </si>
  <si>
    <t/>
  </si>
  <si>
    <t>meses</t>
  </si>
  <si>
    <t>Data:</t>
  </si>
  <si>
    <t>DATA:</t>
  </si>
  <si>
    <t>SERVIÇO:</t>
  </si>
  <si>
    <t xml:space="preserve">Custo com manutenção </t>
  </si>
  <si>
    <t>4.1</t>
  </si>
  <si>
    <t>un</t>
  </si>
  <si>
    <t>3.1</t>
  </si>
  <si>
    <t>Remuneração de capital</t>
  </si>
  <si>
    <t>2.2</t>
  </si>
  <si>
    <t>CUSTO DE PROPRIEDADE</t>
  </si>
  <si>
    <t>1.1</t>
  </si>
  <si>
    <t>QUANT.</t>
  </si>
  <si>
    <t>UND.</t>
  </si>
  <si>
    <t>am</t>
  </si>
  <si>
    <t>Percentual de valor residual:</t>
  </si>
  <si>
    <t>Vida útil do equipamento:</t>
  </si>
  <si>
    <t>adimensional</t>
  </si>
  <si>
    <t>Fator k de manutenção:</t>
  </si>
  <si>
    <t>EQUIPAMENTO:</t>
  </si>
  <si>
    <t>5.1</t>
  </si>
  <si>
    <t>CUSTO COM MANUTENÇÃO E RODAGEM</t>
  </si>
  <si>
    <t>CUSTO COM COMBUSTÍVEIS E LUBRIFICANTES</t>
  </si>
  <si>
    <t>CUSTO COM LICENCIAMENTO E SEGUROS</t>
  </si>
  <si>
    <t>km/mês</t>
  </si>
  <si>
    <t>Seguro Terceiros</t>
  </si>
  <si>
    <t>3.6</t>
  </si>
  <si>
    <t>Emplacamento</t>
  </si>
  <si>
    <t>3.4</t>
  </si>
  <si>
    <t>Taxa de licenciamento - TRLAV</t>
  </si>
  <si>
    <t>3.3</t>
  </si>
  <si>
    <t>DPVAT</t>
  </si>
  <si>
    <t>3.2</t>
  </si>
  <si>
    <t>5.3</t>
  </si>
  <si>
    <t>Pneu 275 - 80 - R22,5</t>
  </si>
  <si>
    <t>5.2</t>
  </si>
  <si>
    <t>Óleo Díesel</t>
  </si>
  <si>
    <t>1.3</t>
  </si>
  <si>
    <t>Custo médio do capital (am):</t>
  </si>
  <si>
    <t>CÓDIGO</t>
  </si>
  <si>
    <t>PREMISSAS VEÍCULOS E EQUIPAMENTOS</t>
  </si>
  <si>
    <t>CAMINHÃO</t>
  </si>
  <si>
    <t>COMPACTADOR</t>
  </si>
  <si>
    <t>ROLL ON ROLL OF</t>
  </si>
  <si>
    <t>BASCULANTE</t>
  </si>
  <si>
    <t>CARROCERIA</t>
  </si>
  <si>
    <t>ÔNIBUS</t>
  </si>
  <si>
    <t>40 LUGARES</t>
  </si>
  <si>
    <t>VAN</t>
  </si>
  <si>
    <t>12 LUGARES</t>
  </si>
  <si>
    <t>UTILITÁRIO</t>
  </si>
  <si>
    <t>PICK-UP</t>
  </si>
  <si>
    <t>LICENCIAMENTO/SEGUROS</t>
  </si>
  <si>
    <t>IPVA (% S/VALOR)</t>
  </si>
  <si>
    <t>DPVAT (R$)</t>
  </si>
  <si>
    <t>CRLV (R$)</t>
  </si>
  <si>
    <t>EMPLACAMENTO</t>
  </si>
  <si>
    <t>CICLOS DE TROCA (KM)</t>
  </si>
  <si>
    <t>BANCO DE DADOS DE PREÇOS</t>
  </si>
  <si>
    <t xml:space="preserve">        PRECOS DE INSUMOS - BANCO NACIONAL</t>
  </si>
  <si>
    <t>LOCALIDADE: 1950 - BELO HORIZONTE</t>
  </si>
  <si>
    <t xml:space="preserve">CODIGO  </t>
  </si>
  <si>
    <t>DESCRICAO DO INSUMO</t>
  </si>
  <si>
    <t xml:space="preserve">JG    </t>
  </si>
  <si>
    <t xml:space="preserve">M2    </t>
  </si>
  <si>
    <t xml:space="preserve">UN    </t>
  </si>
  <si>
    <t xml:space="preserve">L     </t>
  </si>
  <si>
    <t xml:space="preserve">M     </t>
  </si>
  <si>
    <t>25,68</t>
  </si>
  <si>
    <t>2,70</t>
  </si>
  <si>
    <t>0,82</t>
  </si>
  <si>
    <t>0,79</t>
  </si>
  <si>
    <t>1,24</t>
  </si>
  <si>
    <t>1,11</t>
  </si>
  <si>
    <t>1,19</t>
  </si>
  <si>
    <t>1,97</t>
  </si>
  <si>
    <t>2,55</t>
  </si>
  <si>
    <t>0,49</t>
  </si>
  <si>
    <t>0,73</t>
  </si>
  <si>
    <t>0,27</t>
  </si>
  <si>
    <t>1,96</t>
  </si>
  <si>
    <t xml:space="preserve">KG    </t>
  </si>
  <si>
    <t>6,16</t>
  </si>
  <si>
    <t>9,35</t>
  </si>
  <si>
    <t>11,43</t>
  </si>
  <si>
    <t>9,22</t>
  </si>
  <si>
    <t>3,97</t>
  </si>
  <si>
    <t>4,20</t>
  </si>
  <si>
    <t>1,29</t>
  </si>
  <si>
    <t>0,98</t>
  </si>
  <si>
    <t>2,03</t>
  </si>
  <si>
    <t>13,40</t>
  </si>
  <si>
    <t>10,83</t>
  </si>
  <si>
    <t>6,39</t>
  </si>
  <si>
    <t>5,93</t>
  </si>
  <si>
    <t xml:space="preserve">M3    </t>
  </si>
  <si>
    <t xml:space="preserve">H     </t>
  </si>
  <si>
    <t xml:space="preserve">MES   </t>
  </si>
  <si>
    <t>1,54</t>
  </si>
  <si>
    <t>2,45</t>
  </si>
  <si>
    <t>1,52</t>
  </si>
  <si>
    <t>5,11</t>
  </si>
  <si>
    <t>0,76</t>
  </si>
  <si>
    <t>8,65</t>
  </si>
  <si>
    <t>1,34</t>
  </si>
  <si>
    <t>1,38</t>
  </si>
  <si>
    <t>2,07</t>
  </si>
  <si>
    <t>1,67</t>
  </si>
  <si>
    <t>2,29</t>
  </si>
  <si>
    <t>1,62</t>
  </si>
  <si>
    <t>4,87</t>
  </si>
  <si>
    <t>19,45</t>
  </si>
  <si>
    <t>4,53</t>
  </si>
  <si>
    <t xml:space="preserve">PAR   </t>
  </si>
  <si>
    <t>9,18</t>
  </si>
  <si>
    <t>4,35</t>
  </si>
  <si>
    <t>0,87</t>
  </si>
  <si>
    <t>2,15</t>
  </si>
  <si>
    <t xml:space="preserve">MIL   </t>
  </si>
  <si>
    <t>0,65</t>
  </si>
  <si>
    <t>3,05</t>
  </si>
  <si>
    <t>2,39</t>
  </si>
  <si>
    <t>2,51</t>
  </si>
  <si>
    <t>1,88</t>
  </si>
  <si>
    <t>1,85</t>
  </si>
  <si>
    <t>2,22</t>
  </si>
  <si>
    <t>2,97</t>
  </si>
  <si>
    <t>18,56</t>
  </si>
  <si>
    <t>BOTA DE SEGURANCA COM BIQUEIRA DE ACO E COLARINHO ACOLCHOADO</t>
  </si>
  <si>
    <t>0,04</t>
  </si>
  <si>
    <t>0,06</t>
  </si>
  <si>
    <t>18,24</t>
  </si>
  <si>
    <t>4,25</t>
  </si>
  <si>
    <t>4,66</t>
  </si>
  <si>
    <t>3,81</t>
  </si>
  <si>
    <t>3,50</t>
  </si>
  <si>
    <t>15,20</t>
  </si>
  <si>
    <t>5,89</t>
  </si>
  <si>
    <t>1,40</t>
  </si>
  <si>
    <t>1,86</t>
  </si>
  <si>
    <t>2,12</t>
  </si>
  <si>
    <t>2,94</t>
  </si>
  <si>
    <t>21,64</t>
  </si>
  <si>
    <t>1,98</t>
  </si>
  <si>
    <t>3,10</t>
  </si>
  <si>
    <t>4,55</t>
  </si>
  <si>
    <t>1,89</t>
  </si>
  <si>
    <t>11,26</t>
  </si>
  <si>
    <t>17,31</t>
  </si>
  <si>
    <t>14,82</t>
  </si>
  <si>
    <t>16,80</t>
  </si>
  <si>
    <t>3,90</t>
  </si>
  <si>
    <t>1,73</t>
  </si>
  <si>
    <t>13,62</t>
  </si>
  <si>
    <t>3,56</t>
  </si>
  <si>
    <t>2,95</t>
  </si>
  <si>
    <t>2,05</t>
  </si>
  <si>
    <t>7,74</t>
  </si>
  <si>
    <t>4,54</t>
  </si>
  <si>
    <t>7,58</t>
  </si>
  <si>
    <t>CAPA PARA CHUVA EM PVC COM FORRO DE POLIESTER, COM CAPUZ (AMARELA OU AZUL)</t>
  </si>
  <si>
    <t>10,80</t>
  </si>
  <si>
    <t xml:space="preserve">T     </t>
  </si>
  <si>
    <t>6,10</t>
  </si>
  <si>
    <t>10,81</t>
  </si>
  <si>
    <t>11,85</t>
  </si>
  <si>
    <t>30,85</t>
  </si>
  <si>
    <t>8,57</t>
  </si>
  <si>
    <t>16,71</t>
  </si>
  <si>
    <t>9,97</t>
  </si>
  <si>
    <t>9,87</t>
  </si>
  <si>
    <t>10,39</t>
  </si>
  <si>
    <t>8,29</t>
  </si>
  <si>
    <t>CONE DE SINALIZACAO EM PVC RIGIDO COM FAIXA REFLETIVA, H = 70 / 76 CM</t>
  </si>
  <si>
    <t>6,33</t>
  </si>
  <si>
    <t>18,57</t>
  </si>
  <si>
    <t>15,07</t>
  </si>
  <si>
    <t>9,34</t>
  </si>
  <si>
    <t>19,56</t>
  </si>
  <si>
    <t>2,60</t>
  </si>
  <si>
    <t>8,30</t>
  </si>
  <si>
    <t xml:space="preserve">CJ    </t>
  </si>
  <si>
    <t xml:space="preserve">100M  </t>
  </si>
  <si>
    <t>1,66</t>
  </si>
  <si>
    <t>2,58</t>
  </si>
  <si>
    <t>3,69</t>
  </si>
  <si>
    <t>9,13</t>
  </si>
  <si>
    <t>3,83</t>
  </si>
  <si>
    <t>2,01</t>
  </si>
  <si>
    <t>13,87</t>
  </si>
  <si>
    <t>11,97</t>
  </si>
  <si>
    <t>5,92</t>
  </si>
  <si>
    <t>8,12</t>
  </si>
  <si>
    <t>4,90</t>
  </si>
  <si>
    <t>12,19</t>
  </si>
  <si>
    <t>17,26</t>
  </si>
  <si>
    <t>25,33</t>
  </si>
  <si>
    <t>12,13</t>
  </si>
  <si>
    <t>3,24</t>
  </si>
  <si>
    <t>7,12</t>
  </si>
  <si>
    <t>6,47</t>
  </si>
  <si>
    <t>16,97</t>
  </si>
  <si>
    <t>1,45</t>
  </si>
  <si>
    <t>5,40</t>
  </si>
  <si>
    <t>1,05</t>
  </si>
  <si>
    <t>0,95</t>
  </si>
  <si>
    <t>1,33</t>
  </si>
  <si>
    <t>12,90</t>
  </si>
  <si>
    <t>150,00</t>
  </si>
  <si>
    <t>5,26</t>
  </si>
  <si>
    <t>0,01</t>
  </si>
  <si>
    <t>2,13</t>
  </si>
  <si>
    <t>11,06</t>
  </si>
  <si>
    <t xml:space="preserve">CENTO </t>
  </si>
  <si>
    <t>12,98</t>
  </si>
  <si>
    <t>2,82</t>
  </si>
  <si>
    <t>25,20</t>
  </si>
  <si>
    <t>2,76</t>
  </si>
  <si>
    <t>GASOLINA COMUM</t>
  </si>
  <si>
    <t>5,67</t>
  </si>
  <si>
    <t>7,41</t>
  </si>
  <si>
    <t>17,03</t>
  </si>
  <si>
    <t>20,68</t>
  </si>
  <si>
    <t>SC25KG</t>
  </si>
  <si>
    <t>7,48</t>
  </si>
  <si>
    <t>28,21</t>
  </si>
  <si>
    <t>1,81</t>
  </si>
  <si>
    <t>3,46</t>
  </si>
  <si>
    <t>14,69</t>
  </si>
  <si>
    <t>6,91</t>
  </si>
  <si>
    <t>4,21</t>
  </si>
  <si>
    <t>10,56</t>
  </si>
  <si>
    <t>2,21</t>
  </si>
  <si>
    <t>1,16</t>
  </si>
  <si>
    <t>2,79</t>
  </si>
  <si>
    <t>13,74</t>
  </si>
  <si>
    <t>25,57</t>
  </si>
  <si>
    <t>M2XMES</t>
  </si>
  <si>
    <t xml:space="preserve">MXMES </t>
  </si>
  <si>
    <t>2,88</t>
  </si>
  <si>
    <t>8,62</t>
  </si>
  <si>
    <t>18,78</t>
  </si>
  <si>
    <t>12,38</t>
  </si>
  <si>
    <t>17,99</t>
  </si>
  <si>
    <t>8,94</t>
  </si>
  <si>
    <t>17,32</t>
  </si>
  <si>
    <t>8,83</t>
  </si>
  <si>
    <t>17,90</t>
  </si>
  <si>
    <t>16,52</t>
  </si>
  <si>
    <t>37,27</t>
  </si>
  <si>
    <t>1,48</t>
  </si>
  <si>
    <t>3,20</t>
  </si>
  <si>
    <t>6,07</t>
  </si>
  <si>
    <t>13,13</t>
  </si>
  <si>
    <t>1,70</t>
  </si>
  <si>
    <t>5,00</t>
  </si>
  <si>
    <t>3,62</t>
  </si>
  <si>
    <t>1,78</t>
  </si>
  <si>
    <t>1,44</t>
  </si>
  <si>
    <t>2,32</t>
  </si>
  <si>
    <t>16,69</t>
  </si>
  <si>
    <t>OCULOS DE SEGURANCA CONTRA IMPACTOS COM LENTE INCOLOR, ARMACAO NYLON, COM PROTECAO UVA E UVB</t>
  </si>
  <si>
    <t>23,25</t>
  </si>
  <si>
    <t>3,59</t>
  </si>
  <si>
    <t>2,48</t>
  </si>
  <si>
    <t>0,10</t>
  </si>
  <si>
    <t>0,21</t>
  </si>
  <si>
    <t>21,32</t>
  </si>
  <si>
    <t>0,07</t>
  </si>
  <si>
    <t>0,31</t>
  </si>
  <si>
    <t>8,36</t>
  </si>
  <si>
    <t>0,61</t>
  </si>
  <si>
    <t>11,67</t>
  </si>
  <si>
    <t>PROTETOR AUDITIVO TIPO PLUG DE INSERCAO COM CORDAO, ATENUACAO SUPERIOR A 15 DB</t>
  </si>
  <si>
    <t>17,50</t>
  </si>
  <si>
    <t>17,68</t>
  </si>
  <si>
    <t>1,20</t>
  </si>
  <si>
    <t>6,58</t>
  </si>
  <si>
    <t xml:space="preserve">310ML </t>
  </si>
  <si>
    <t>8,35</t>
  </si>
  <si>
    <t>14,99</t>
  </si>
  <si>
    <t>11,62</t>
  </si>
  <si>
    <t>1,64</t>
  </si>
  <si>
    <t>5,04</t>
  </si>
  <si>
    <t>9,46</t>
  </si>
  <si>
    <t>17,07</t>
  </si>
  <si>
    <t>1,61</t>
  </si>
  <si>
    <t>5,76</t>
  </si>
  <si>
    <t>16,50</t>
  </si>
  <si>
    <t>9,95</t>
  </si>
  <si>
    <t>11,17</t>
  </si>
  <si>
    <t>3,21</t>
  </si>
  <si>
    <t>19,36</t>
  </si>
  <si>
    <t>VASSOURA 40 CM COM CABO</t>
  </si>
  <si>
    <t>30,00</t>
  </si>
  <si>
    <t>12,77</t>
  </si>
  <si>
    <t>L</t>
  </si>
  <si>
    <t>UN</t>
  </si>
  <si>
    <t>PAR</t>
  </si>
  <si>
    <t>COTAÇÃO</t>
  </si>
  <si>
    <t>LEI</t>
  </si>
  <si>
    <t>MÁSCARA DESCARTÁVEL</t>
  </si>
  <si>
    <t>OBJETO:</t>
  </si>
  <si>
    <t>CATEGORIA:</t>
  </si>
  <si>
    <t>UNIDADE:</t>
  </si>
  <si>
    <t>MÊS</t>
  </si>
  <si>
    <t>PREMISSAS DE MÃO DE OBRA</t>
  </si>
  <si>
    <t>MEMÓRIA DE CÁLCULO</t>
  </si>
  <si>
    <t>CATEGORIA PROFISSIONAL</t>
  </si>
  <si>
    <t>SINDICATO</t>
  </si>
  <si>
    <t>CONVENÇÃO</t>
  </si>
  <si>
    <t>PROVENTOS</t>
  </si>
  <si>
    <t>ENCARGOS SOCIAIS</t>
  </si>
  <si>
    <t>ADICIONAIS E BENEFÍCIOS</t>
  </si>
  <si>
    <t>SALÁRIO MENSAL</t>
  </si>
  <si>
    <t>% S/HE. DIAS NORMAIS</t>
  </si>
  <si>
    <t>% S/HE DOM./FER.</t>
  </si>
  <si>
    <t>INSALUBRIDADE</t>
  </si>
  <si>
    <t>QUANTIDADE DE HORAS AD. NOTURNO</t>
  </si>
  <si>
    <t>QUANTIDADE HORAS DOM. E FERIADO TRAB.</t>
  </si>
  <si>
    <t>QUANTIDADE HE DIAS NORMAIS</t>
  </si>
  <si>
    <t>OUTROS</t>
  </si>
  <si>
    <t>REFEIÇÃO (DIA)</t>
  </si>
  <si>
    <t>CESTA BÁSICA (MÊS)</t>
  </si>
  <si>
    <t>CESTA FÉRIAS (ANO)</t>
  </si>
  <si>
    <t>CESTA NATAL (ANO)</t>
  </si>
  <si>
    <t>SEGURO DE VIDA (MÊS)</t>
  </si>
  <si>
    <t>VALE TRANSPORTE (VALOR DIA)</t>
  </si>
  <si>
    <t>DIURNO</t>
  </si>
  <si>
    <t>NOTURNO</t>
  </si>
  <si>
    <t>Salário mensal</t>
  </si>
  <si>
    <t>Adicional noturno</t>
  </si>
  <si>
    <t>1.4</t>
  </si>
  <si>
    <t>Insalubridade</t>
  </si>
  <si>
    <t>1.5</t>
  </si>
  <si>
    <t>Horas extras 100%</t>
  </si>
  <si>
    <t>he/mês</t>
  </si>
  <si>
    <t>SUB-TOTAL 1</t>
  </si>
  <si>
    <t>Encargos sociais básicos</t>
  </si>
  <si>
    <t>SUB-TOTAL 2</t>
  </si>
  <si>
    <t>ADICIONAIS LEGAIS + BENEFÍCIOS</t>
  </si>
  <si>
    <t>Plano de saúde</t>
  </si>
  <si>
    <t>Refeição</t>
  </si>
  <si>
    <t>3.5</t>
  </si>
  <si>
    <t>Cesta básica</t>
  </si>
  <si>
    <t>Cesta de natal/férias</t>
  </si>
  <si>
    <t>3.7</t>
  </si>
  <si>
    <t>3.8</t>
  </si>
  <si>
    <t>Vale transporte</t>
  </si>
  <si>
    <t>3.9</t>
  </si>
  <si>
    <t>Seguro de vida</t>
  </si>
  <si>
    <t>3.10</t>
  </si>
  <si>
    <t>SUB-TOTAL 3</t>
  </si>
  <si>
    <t>UNIFORMES</t>
  </si>
  <si>
    <t>SUB-TOTAL 4</t>
  </si>
  <si>
    <t>EQUIPAMENTOS DE PROTEÇÃO INDIVIDUAL - EPIs</t>
  </si>
  <si>
    <t>Capa de chuva</t>
  </si>
  <si>
    <t>5.4</t>
  </si>
  <si>
    <t>5.5</t>
  </si>
  <si>
    <t>Máscara de proteção</t>
  </si>
  <si>
    <t>5.6</t>
  </si>
  <si>
    <t>Protetor auricular silicone</t>
  </si>
  <si>
    <t>5.7</t>
  </si>
  <si>
    <t>SUB-TOTAL 5</t>
  </si>
  <si>
    <t>TOTAL MENSAL</t>
  </si>
  <si>
    <t>Calçado de proteção</t>
  </si>
  <si>
    <t>5.8</t>
  </si>
  <si>
    <t>par</t>
  </si>
  <si>
    <t>GRUPO A</t>
  </si>
  <si>
    <t>A1</t>
  </si>
  <si>
    <t>A2</t>
  </si>
  <si>
    <t>A3</t>
  </si>
  <si>
    <t>SESI</t>
  </si>
  <si>
    <t>A4</t>
  </si>
  <si>
    <t>SENAI</t>
  </si>
  <si>
    <t>A5</t>
  </si>
  <si>
    <t>INCRA</t>
  </si>
  <si>
    <t>A6</t>
  </si>
  <si>
    <t>A7</t>
  </si>
  <si>
    <t>A8</t>
  </si>
  <si>
    <t>SEBRAE</t>
  </si>
  <si>
    <t>A9</t>
  </si>
  <si>
    <t>GRUPO B</t>
  </si>
  <si>
    <t>B1</t>
  </si>
  <si>
    <t>B2</t>
  </si>
  <si>
    <t>B3</t>
  </si>
  <si>
    <t>B4</t>
  </si>
  <si>
    <t>B5</t>
  </si>
  <si>
    <t>B6</t>
  </si>
  <si>
    <t>B7</t>
  </si>
  <si>
    <t>B8</t>
  </si>
  <si>
    <t>B9</t>
  </si>
  <si>
    <t>GRUPO C</t>
  </si>
  <si>
    <t>C1</t>
  </si>
  <si>
    <t>C2</t>
  </si>
  <si>
    <t>C3</t>
  </si>
  <si>
    <t>C4</t>
  </si>
  <si>
    <t>C5</t>
  </si>
  <si>
    <t>GRUPO D</t>
  </si>
  <si>
    <t>D1</t>
  </si>
  <si>
    <t>D2</t>
  </si>
  <si>
    <t>COMPOSIÇÃO DE ENCARGOS SOCIAIS</t>
  </si>
  <si>
    <t>ITEM:</t>
  </si>
  <si>
    <t>( A ) VEÍCULOS</t>
  </si>
  <si>
    <t>UNITÁRIO (R$)</t>
  </si>
  <si>
    <t>TOTAL (R$)</t>
  </si>
  <si>
    <t>TOTAL DE VEÍCULOS =&gt;</t>
  </si>
  <si>
    <t>( B ) EQUIPAMENTOS E INSTALAÇÕES</t>
  </si>
  <si>
    <t>TOTAL DE EQUIPAMENTOS E INSTALAÇÕES =&gt;</t>
  </si>
  <si>
    <t>( C ) MÃO DE OBRA</t>
  </si>
  <si>
    <t>TOTAL DE MÃO DE OBRA =&gt;</t>
  </si>
  <si>
    <t>( D ) MATERIAIS DIVERSOS</t>
  </si>
  <si>
    <t>TOTAL DE MATERIAIS DIVERSOS =&gt;</t>
  </si>
  <si>
    <t>( E ) TOTAL</t>
  </si>
  <si>
    <t xml:space="preserve">( F ) PRODUÇÃO </t>
  </si>
  <si>
    <t>( H ) BDI</t>
  </si>
  <si>
    <t>CRONOGRAMA FÍSICO-FINANCEIRO</t>
  </si>
  <si>
    <t>MESES</t>
  </si>
  <si>
    <t>Luva nitrilon</t>
  </si>
  <si>
    <t>QUANTIDADE MENSAL</t>
  </si>
  <si>
    <t>TOTAL GERAL</t>
  </si>
  <si>
    <t>PÁ QUADRADA</t>
  </si>
  <si>
    <t>CONE DE SINALIZAÇÃO</t>
  </si>
  <si>
    <t>( G ) CUSTO DIRETO POR TONELADA</t>
  </si>
  <si>
    <t>( I ) PREÇO POR TONELADA</t>
  </si>
  <si>
    <t>CD</t>
  </si>
  <si>
    <t>DESPESAS FINANCEIRAS</t>
  </si>
  <si>
    <t>DF</t>
  </si>
  <si>
    <t>AC</t>
  </si>
  <si>
    <t>COFINS</t>
  </si>
  <si>
    <t>CO</t>
  </si>
  <si>
    <t>PIS</t>
  </si>
  <si>
    <t>IMPOSTO SOBRE SERVIÇO (ISSQN)</t>
  </si>
  <si>
    <t>ISS</t>
  </si>
  <si>
    <t>TRIBUTOS</t>
  </si>
  <si>
    <t>BONIFICAÇÃO E DESPESAS INDIRETAS - BDI</t>
  </si>
  <si>
    <t>SACO DE LIXO 100 LITROS</t>
  </si>
  <si>
    <t>PNEU 275-80-R22.5</t>
  </si>
  <si>
    <t>PÁ QUADRADA COM CABO</t>
  </si>
  <si>
    <t>QUANTIDADE ANUAL</t>
  </si>
  <si>
    <t>Considerações:</t>
  </si>
  <si>
    <t>PLANILHA DE PREÇOS</t>
  </si>
  <si>
    <t>VALOR ANUAL
(R$)</t>
  </si>
  <si>
    <t>PERCENTUAL ACUMULADO (%)</t>
  </si>
  <si>
    <t>PERCENTUAL MENSAL (%)</t>
  </si>
  <si>
    <t>VALORES MENSAIS (R$)</t>
  </si>
  <si>
    <t>VALORES ACUMULADOS (R$)</t>
  </si>
  <si>
    <t>COMPOSIÇÃO DE BDI</t>
  </si>
  <si>
    <t>PERCENTUAL</t>
  </si>
  <si>
    <t>RISCOS E EVENTUAIS</t>
  </si>
  <si>
    <t>RE</t>
  </si>
  <si>
    <t>SEGUROS E GARANTIAS</t>
  </si>
  <si>
    <t>SG</t>
  </si>
  <si>
    <t>LUCRO BRUTO</t>
  </si>
  <si>
    <t>LB</t>
  </si>
  <si>
    <t>ADMINISTRAÇÃO CENTRAL</t>
  </si>
  <si>
    <t>PREÇO TOTAL</t>
  </si>
  <si>
    <t>PT</t>
  </si>
  <si>
    <t>TB</t>
  </si>
  <si>
    <t>CUSTO  DIRETO</t>
  </si>
  <si>
    <t>BDI = [(1 + AC + RE + SG) x (1 + DF) x (1 + LB) / (1 - TB)] - 1</t>
  </si>
  <si>
    <t>1) Fórmula:</t>
  </si>
  <si>
    <t>2) A PROPONENTE deverá apresentar o último recibo EFD - Escrituração Fiscal Digital - Contribuições, comprovando se a mesma está enquadrada no regime cumulativo com incidência de PIS = 0,65% e COFINS = 3% ou, regime não cumulativo com incidência máximas de PIS = 1,65% e COFINS = 7,6%;</t>
  </si>
  <si>
    <t>3) Se a PROPONENTE estiver enquadrada no regime não cumulativo, não deve cotar os percentuais máximos de PIS e COFINS, mas aqueles que representem a média das alíquotas efetivamente recolhidas nos últimos doze meses, para tanto, é obrigada a apresentação do Recibo de Entrega de Escrituração Fiscal Digital - Contribuições, utilizado para elaborar a declaração de que os percentuais de PIS e de COFINS cotados correspondem à média dos recolhimentos dos últimos doze meses.</t>
  </si>
  <si>
    <t>TOTAL (A+B+C+D)</t>
  </si>
  <si>
    <t>Total</t>
  </si>
  <si>
    <t>D</t>
  </si>
  <si>
    <t>Reincidência de Grupo A sobre Aviso Prévio Trabalhado e Reicidência do FGTS sobre Aviso Prévio Indenizado</t>
  </si>
  <si>
    <t>Reincidência de Grupo A sobre Grupo B</t>
  </si>
  <si>
    <t>C</t>
  </si>
  <si>
    <t>Indenização Adicional</t>
  </si>
  <si>
    <t>Depósito Rescisão sem Justa Causa</t>
  </si>
  <si>
    <t>Férias Indenizadas</t>
  </si>
  <si>
    <t>Aviso Prévio Trabalhado</t>
  </si>
  <si>
    <t>Aviso Prévio Indenizado</t>
  </si>
  <si>
    <t>B</t>
  </si>
  <si>
    <t>Salário Maternidade</t>
  </si>
  <si>
    <t>B10</t>
  </si>
  <si>
    <t>Férias Gozadas</t>
  </si>
  <si>
    <t>Auxilio Acidente de Trabalho</t>
  </si>
  <si>
    <t>Não incide</t>
  </si>
  <si>
    <t>Dias de Chuvas</t>
  </si>
  <si>
    <t>Faltas Justificadas</t>
  </si>
  <si>
    <t>Licença Paternidade</t>
  </si>
  <si>
    <t>13º Salário</t>
  </si>
  <si>
    <t>Auxilio - Enfermidade</t>
  </si>
  <si>
    <t xml:space="preserve">Feriados </t>
  </si>
  <si>
    <t>Repouso Semanal Remunerado</t>
  </si>
  <si>
    <t>A</t>
  </si>
  <si>
    <t>FGTS</t>
  </si>
  <si>
    <t>Seguro Contra Acidentes de Trabalho</t>
  </si>
  <si>
    <t>Salário Educação</t>
  </si>
  <si>
    <t>INSS</t>
  </si>
  <si>
    <t>MENSALISTA</t>
  </si>
  <si>
    <t>HORISTA</t>
  </si>
  <si>
    <t>CUSTO OPERACIONAL DE EQUIPAMENTOS</t>
  </si>
  <si>
    <t>VALOR DE AQUISIÇÃO</t>
  </si>
  <si>
    <t>PREMISSAS</t>
  </si>
  <si>
    <t>( 1 )</t>
  </si>
  <si>
    <t>( 2 )</t>
  </si>
  <si>
    <t>SUB-TOTAL ( 1 )</t>
  </si>
  <si>
    <t>SUB-TOTAL ( 2 )</t>
  </si>
  <si>
    <t>( 3 )</t>
  </si>
  <si>
    <t>( 4 )</t>
  </si>
  <si>
    <t>( 5 )</t>
  </si>
  <si>
    <t>SUB-TOTAL ( 5 )</t>
  </si>
  <si>
    <t>SUB-TOTAL ( 4 )</t>
  </si>
  <si>
    <t>SUB-TOTAL ( 3 )</t>
  </si>
  <si>
    <t>CUSTO TOTAL MENSAL PRODUTIVO ( 2 + 3 + 4 + 5 )</t>
  </si>
  <si>
    <t>CUSTO TOTAL MENSAL IMPRODUTIVO ( 2 + 3 )</t>
  </si>
  <si>
    <t>UNIDADE DE MEDIDA</t>
  </si>
  <si>
    <t>PRECO MEDIANO R$</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</si>
  <si>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</si>
  <si>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</si>
  <si>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</si>
  <si>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</si>
  <si>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</si>
  <si>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</si>
  <si>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0,20</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</si>
  <si>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</si>
  <si>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</si>
  <si>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</si>
  <si>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</si>
  <si>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</si>
  <si>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</si>
  <si>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</si>
  <si>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</si>
  <si>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</si>
  <si>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</si>
  <si>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4,91</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</si>
  <si>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</si>
  <si>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</si>
  <si>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</si>
  <si>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</si>
  <si>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</si>
  <si>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</si>
  <si>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</si>
  <si>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</si>
  <si>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</si>
  <si>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</si>
  <si>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8,84</t>
  </si>
  <si>
    <t xml:space="preserve">ABRACADEIRA EM ACO PARA AMARRACAO DE ELETRODUTOS, TIPO D, COM 4" E PARAFUSO DE FIXACAO                                                                                                                                                                                                                                                                                                                                                                                                                    </t>
  </si>
  <si>
    <t xml:space="preserve">ABRACADEIRA EM ACO PARA AMARRACAO DE ELETRODUTOS, TIPO ECONOMICA (GOTA), COM 8"                                                                                                                                                                                                                                                                                                                                                                                                                           </t>
  </si>
  <si>
    <t>20,92</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</si>
  <si>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</si>
  <si>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</si>
  <si>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</si>
  <si>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</si>
  <si>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</si>
  <si>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</si>
  <si>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</si>
  <si>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0,84</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</si>
  <si>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</si>
  <si>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</si>
  <si>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</si>
  <si>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</si>
  <si>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</si>
  <si>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</si>
  <si>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DE METAL CROMADO PARA REGISTRO PEQUENO, DE PAREDE, 1/2 " OU 3/4 "                                                                                                                                                                                                                                                                                                                                                                                                                              </t>
  </si>
  <si>
    <t>27,25</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</si>
  <si>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</si>
  <si>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</si>
  <si>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</si>
  <si>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DE GAS ACETILENO PARA CILINDRO DE CONJUNTO OXICORTE GRANDE) NAO INCLUI TROCA/MANUTENCAO DO CILINDRO                                                                                                                                                                                                                                                                                                                                                                                    </t>
  </si>
  <si>
    <t xml:space="preserve">ACIDO CLORIDRICO / ACIDO MURIATICO, DILUICAO 10% A 12% PARA USO EM LIMPEZA                                                                                                                                                                                                                                                                                                                                                                                                                                </t>
  </si>
  <si>
    <t xml:space="preserve">ACO CA-25, 10,0 MM, OU 12,5 MM, OU 16,0 MM, OU 20,0 MM, OU 25,0 MM, VERGALHAO                                                                                                                                                                                                                                                                                                                                                                                                                             </t>
  </si>
  <si>
    <t xml:space="preserve">ACO CA-25, 16,0 MM, BARRA DE TRANSFERENCIA                                                                                                                                                                                                                                                                                                                                                                                                                                                                </t>
  </si>
  <si>
    <t xml:space="preserve">ACO CA-25, 20,0 MM, BARRA DE TRANSFERENCIA                                                                                                                                                                                                                                                                                                                                                                                                                                                                </t>
  </si>
  <si>
    <t xml:space="preserve">ACO CA-25, 25,0 MM, BARRA DE TRANSFERENCIA                                                                                                                                                                                                                                                                                                                                                                                                                                                                </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</si>
  <si>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</si>
  <si>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</si>
  <si>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</si>
  <si>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</si>
  <si>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</si>
  <si>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10,37</t>
  </si>
  <si>
    <t xml:space="preserve">ACO CA-50, 12,5 MM OU 16,0 MM, VERGALHAO                                                                                                                                                                                                                                                                                                                                                                                                                                                                  </t>
  </si>
  <si>
    <t>8,98</t>
  </si>
  <si>
    <t xml:space="preserve">ACO CA-50, 20,0 MM OU 25,0 MM, VERGALHAO                                                                                                                                                                                                                                                                                                                                                                                                                                                                  </t>
  </si>
  <si>
    <t xml:space="preserve">ACO CA-50, 32,0 MM, VERGALHAO                                                                                                                                                                                                                                                                                                                                                                                                                                                                             </t>
  </si>
  <si>
    <t xml:space="preserve">ACO CA-50, 6,3 MM, DOBRADO E CORTADO                                                                                                                                                                                                                                                                                                                                                                                                                                                                      </t>
  </si>
  <si>
    <t xml:space="preserve">ACO CA-50, 6,3 MM, VERGALHAO                                                                                                                                                                                                                                                                                                                                                                                                                                                                              </t>
  </si>
  <si>
    <t xml:space="preserve">ACO CA-50, 8,0 MM, VERGALHAO                                                                                                                                                                                                                                                                                                                                                                                                                                                                              </t>
  </si>
  <si>
    <t xml:space="preserve">ACO CA-60, 4,2 MM OU 5,0 MM, DOBRADO E CORTADO                                                                                                                                                                                                                                                                                                                                                                                                                                                            </t>
  </si>
  <si>
    <t xml:space="preserve">ACO CA-60, 4,2 MM, OU 5,0 MM, OU 6,0 MM, OU 7,0 MM, VERGALHAO                                                                                                                                                                                                                                                                                                                                                                                                                                             </t>
  </si>
  <si>
    <t xml:space="preserve">ACO CA-60, 6,0 MM OU 7,0 MM, DOBRADO E CORTADO                                                                                                                                                                                                                                                                                                                                                                                                                                                            </t>
  </si>
  <si>
    <t xml:space="preserve">ACO CA-60, 8,0 MM OU 9,5 MM, VERGALHAO                                                                                                                                                                                                                                                                                                                                                                                                                                                                    </t>
  </si>
  <si>
    <t>4,88</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</si>
  <si>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</si>
  <si>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</si>
  <si>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</si>
  <si>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COMPRESSAO EM POLIPROPILENO (PP), PARA TUBO EM PEAD, 20 MM X 1/2", PARA LIGACAO PREDIAL DE AGUA (NTS 179)                                                                                                                                                                                                                                                                                                                                                                                    </t>
  </si>
  <si>
    <t>5,25</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</si>
  <si>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</si>
  <si>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</si>
  <si>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</si>
  <si>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</si>
  <si>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</si>
  <si>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</si>
  <si>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</si>
  <si>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</si>
  <si>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</si>
  <si>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</si>
  <si>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</si>
  <si>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</si>
  <si>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25,74</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</si>
  <si>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</si>
  <si>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</si>
  <si>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</si>
  <si>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</si>
  <si>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</si>
  <si>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</si>
  <si>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COM REGISTRO, PARA PEAD, 20 MM X 3/4", PARA LIGACAO PREDIAL DE AGUA                                                                                                                                                                                                                                                                                                                                                                                                                        </t>
  </si>
  <si>
    <t xml:space="preserve">ADAPTADOR PVC, ROSCAVEL, COM FLANGES E ANEL DE VEDACAO, 1 1/2", PARA CAIXA D'AGUA                                                                                                                                                                                                                                                                                                                                                                                                                         </t>
  </si>
  <si>
    <t>19,23</t>
  </si>
  <si>
    <t xml:space="preserve">ADESIVO / COLA DE CONTATO LIQUIDO, A BASE DE RESINAS, PARA COLAGEM DE ESPUMA PARA ISOLAMENTO TERMICO FLEXIVEL                                                                                                                                                                                                                                                                                                                                                                                             </t>
  </si>
  <si>
    <t xml:space="preserve">ADESIVO / COLA PARA EPS (ISOPOR) E OUTROS MATERIAIS                                                                                                                                                                                                                                                                                                                                                                                                                                                       </t>
  </si>
  <si>
    <t xml:space="preserve">ADESIVO ACRILICO DE BASE AQUOSA / 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</si>
  <si>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</si>
  <si>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</si>
  <si>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</si>
  <si>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PARA TUBOS CPVC, *75* G                                                                                                                                                                                                                                                                                                                                                                                                                                                                           </t>
  </si>
  <si>
    <t xml:space="preserve">ADESIVO PLASTICO PARA PVC, BISNAGA COM 75 GR                                                                                                                                                                                                                                                                                                                                                                                                                                                              </t>
  </si>
  <si>
    <t xml:space="preserve">ADESIVO PLASTICO PARA PVC, FRASCO COM *850* GR                                                                                                                                                                                                                                                                                                                                                                                                                                                            </t>
  </si>
  <si>
    <t xml:space="preserve">ADESIVO PLASTICO PARA PVC, FRASCO COM 175 GR                                                                                                                                                                                                                                                                                                                                                                                                                                                              </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</si>
  <si>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</si>
  <si>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</si>
  <si>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</si>
  <si>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</si>
  <si>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 xml:space="preserve">ADITIVO LIQUIDO INCORPORADOR DE AR PARA CONCRETO E ARGAMASSA, LIQUIDO E ISENTO DE CLORETOS                                                                                                                                                                                                                                                                                                                                                                                                                </t>
  </si>
  <si>
    <t xml:space="preserve">ADITIVO PLASTIFICANTE E ESTABILIZADOR PARA ARGAMASSAS DE ASSENTAMENTO E REBOCO, LIQUIDO E ISENTO DE CLORETOS                                                                                                                                                                                                                                                                                                                                                                                              </t>
  </si>
  <si>
    <t xml:space="preserve">ADITIVO PLASTIFICANTE RETARDADOR DE PEGA E REDUTOR DE AGUA PARA CONCRETO, LIQUIDO E ISENTO DE CLORETOS                                                                                                                                                                                                                                                                                                                                                                                                    </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</si>
  <si>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</si>
  <si>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</si>
  <si>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 xml:space="preserve">ADUELA/ GALERIA PRE-MOLDADA DE CONCRETO ARMADO, SECAO RETANGULAR INTERNA DE 2,00 X 2,00 M (L X A), MISULA DE 20 X 20 CM, C = 1,00 M, ESPESSURA MIN = 15 CM, TB-45 E FCK DO CONCRETO = 30 MPA                                                                                                                                                                                                                                                                                                              </t>
  </si>
  <si>
    <t xml:space="preserve">ADUELA/ GALERIA PRE-MOLDADA DE CONCRETO ARMADO, SECAO RETANGULAR INTERNA DE 2,50 X 2,50 M (L X A), MISULA DE 20 X 20 CM, C = 1,00 M, ESPESSURA MIN = 15 CM, TB-45 E FCK DO CONCRETO = 30 MPA                                                                                                                                                                                                                                                                                                              </t>
  </si>
  <si>
    <t xml:space="preserve">ADUELA/ GALERIA PRE-MOLDADA DE CONCRETO ARMADO, SECAO RETANGULAR INTERNA DE 3,00 X 3,00 M (L X A), MISULA DE 20 X 20 CM, C = 1.00 M, ESPESSURA MIN = 20 CM, TB-45 E FCK DO CONCRETO = 30 MPA                                                                                                                                                                                                                                                                                                              </t>
  </si>
  <si>
    <t xml:space="preserve">AFASTADOR PARA TELHA DE FIBROCIMENTO CANALETE 90 OU KALHETAO                                                                                                                                                                                                                                                                                                                                                                                                                                              </t>
  </si>
  <si>
    <t xml:space="preserve">AGENTE DE CURA, PROTETOR DA EVAPORACAO DA AGUA DE HIDRATACAO DO CONCRETO                                                                                                                                                                                                                                                                                                                                                                                                                                  </t>
  </si>
  <si>
    <t xml:space="preserve">AGREGADO RECICLADO, TIPO RACHAO RECICLADO CINZA, CLASSE A                                                                                                                                                                                                                                                                                                                                                                                                                                                 </t>
  </si>
  <si>
    <t xml:space="preserve">AJUDANTE DE ARMADOR (HORISTA)                                                                                                                                                                                                                                                                                                                                                                                                                                                                             </t>
  </si>
  <si>
    <t xml:space="preserve">AJUDANTE DE ARMADOR (MENSALISTA)                                                                                                                                                                                                                                                                                                                                                                                                                                                                          </t>
  </si>
  <si>
    <t xml:space="preserve">AJUDANTE DE ELETRICISTA (HORISTA)                                                                                                                                                                                                                                                                                                                                                                                                                                                                         </t>
  </si>
  <si>
    <t xml:space="preserve">AJUDANTE DE ELETRICISTA (MENSALISTA)                                                                                                                                                                                                                                                                                                                                                                                                                                                                      </t>
  </si>
  <si>
    <t xml:space="preserve">AJUDANTE DE ESTRUTURAS METALICAS (MENSALISTA)                                                                                                                                                                                                                                                                                                                                                                                                                                                             </t>
  </si>
  <si>
    <t xml:space="preserve">AJUDANTE DE OPERACAO EM GERAL (HORISTA)                                                                                                                                                                                                                                                                                                                                                                                                                                                                   </t>
  </si>
  <si>
    <t xml:space="preserve">AJUDANTE DE OPERACAO EM GERAL (MENSALISTA)                                                                                                                                                                                                                                                                                                                                                                                                                                                                </t>
  </si>
  <si>
    <t xml:space="preserve">AJUDANTE DE PINTOR (HORISTA)                                                                                                                                                                                                                                                                                                                                                                                                                                                                              </t>
  </si>
  <si>
    <t xml:space="preserve">AJUDANTE DE PINTOR (MENSALISTA)                                                                                                                                                                                                                                                                                                                                                                                                                                                                           </t>
  </si>
  <si>
    <t xml:space="preserve">AJUDANTE DE SERRALHEIRO (HORISTA)                                                                                                                                                                                                                                                                                                                                                                                                                                                                         </t>
  </si>
  <si>
    <t xml:space="preserve">AJUDANTE DE SERRALHEIRO (MENSALISTA)                                                                                                                                                                                                                                                                                                                                                                                                                                                                      </t>
  </si>
  <si>
    <t xml:space="preserve">AJUDANTE ESPECIALIZADO (HORISTA)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</si>
  <si>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</si>
  <si>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</si>
  <si>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</si>
  <si>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</si>
  <si>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</si>
  <si>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</si>
  <si>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</si>
  <si>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</si>
  <si>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</si>
  <si>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</si>
  <si>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</si>
  <si>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</si>
  <si>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</si>
  <si>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ALISADORA DE CONCRETO COM MOTOR A GASOLINA DE 5,5 HP, PESO COM MOTOR DE 78 KG, 4 PAS                                                                                                                                                                                                                                                                                                                                                                                                                      </t>
  </si>
  <si>
    <t xml:space="preserve">ALMOXARIFE (HORISTA)                                                                                                                                                                                                                                                                                                                                                                                                                                                                                      </t>
  </si>
  <si>
    <t>22,40</t>
  </si>
  <si>
    <t xml:space="preserve">ALMOXARIFE (MENSALISTA)                                                                                                                                                                                                                                                                                                                                                                                                                                                                                   </t>
  </si>
  <si>
    <t xml:space="preserve">ALONGADOR COM TRES ALTURAS, EM TUBO DE ACO CARBONO, PINTURA NO PROCESSO ELETROSTATICO - EQUIPAMENTO DE GINASTICA PARA ACADEMIA AO AR LIVRE / ACADEMIA DA TERCEIRA IDADE - ATI                                                                                                                                                                                                                                                                                                                             </t>
  </si>
  <si>
    <t xml:space="preserve">ANEL BORRACHA PARA TUBO ESGOTO PREDIAL, DN 100 MM (NBR 5688)                                                                                                                                                                                                                                                                                                                                                                                                                                              </t>
  </si>
  <si>
    <t xml:space="preserve">ANEL BORRACHA PARA TUBO ESGOTO PREDIAL, DN 50 MM (NBR 5688)                                                                                                                                                                                                                                                                                                                                                                                                                                               </t>
  </si>
  <si>
    <t xml:space="preserve">ANEL BORRACHA PARA TUBO ESGOTO PREDIAL, DN 75 MM (NBR 5688)                                                                                                                                                                                                                                                                                                                                                                                                                                               </t>
  </si>
  <si>
    <t xml:space="preserve">ANEL BORRACHA, DN 100 MM, PARA TUBO SERIE REFORCADA ESGOTO PREDIAL                                                                                                                                                                                                                                                                                                                                                                                                                                        </t>
  </si>
  <si>
    <t xml:space="preserve">ANEL BORRACHA, DN 150 MM, PARA TUBO SERIE REFORCADA ESGOTO PREDIAL                                                                                                                                                                                                                                                                                                                                                                                                                                        </t>
  </si>
  <si>
    <t xml:space="preserve">ANEL BORRACHA, DN 50 MM, PARA TUBO SERIE REFORCADA ESGOTO PREDIAL                                                                                                                                                                                                                                                                                                                                                                                                                                         </t>
  </si>
  <si>
    <t xml:space="preserve">ANEL BORRACHA, DN 75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</si>
  <si>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</si>
  <si>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</si>
  <si>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</si>
  <si>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REDE COLETOR ESGOTO, DN 100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</si>
  <si>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</si>
  <si>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</si>
  <si>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</si>
  <si>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</si>
  <si>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</si>
  <si>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</si>
  <si>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</si>
  <si>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</si>
  <si>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</si>
  <si>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</si>
  <si>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(NBR 15715)                                                                                                                                                                                                                                                                                                                                                                                                                 </t>
  </si>
  <si>
    <t xml:space="preserve">ANEL DE BORRACHA PARA VEDACAO DE DUTO PEAD CORRUGADO PARA ELETRICA, DN 1 1/4" (NBR 15715)                                                                                                                                                                                                                                                                                                                                                                                                                 </t>
  </si>
  <si>
    <t>2,63</t>
  </si>
  <si>
    <t xml:space="preserve">ANEL DE BORRACHA PARA VEDACAO DE DUTO PEAD CORRUGADO PARA ELETRICA, DN 2" (NBR 15715)                                                                                                                                                                                                                                                                                                                                                                                                                     </t>
  </si>
  <si>
    <t xml:space="preserve">ANEL DE BORRACHA PARA VEDACAO DE DUTO PEAD CORRUGADO PARA ELETRICA, DN 3" (NBR 15715)                                                                                                                                                                                                                                                                                                                                                                                                                     </t>
  </si>
  <si>
    <t xml:space="preserve">ANEL DE BORRACHA PARA VEDACAO DE DUTO PEAD CORRUGADO PARA ELETRICA, DN 4" (NBR 15715)                                                                                                                                                                                                                                                                                                                                                                                                                     </t>
  </si>
  <si>
    <t xml:space="preserve">ANEL DE CONCRETO ARMADO COM FUNDO, PARA FOSSA E POCO 1,50 X *0,50* M                                                                                                                                                                                                                                                                                                                                                                                                                                      </t>
  </si>
  <si>
    <t xml:space="preserve">ANEL DE CONCRETO ARMADO COM FUNDO, PARA FOSSA E POCO 2,00 X *0,50* M                                                                                                                                                                                                                                                                                                                                                                                                                                      </t>
  </si>
  <si>
    <t xml:space="preserve">ANEL DE CONCRETO ARMADO COM FUNDO, PARA FOSSA E POCO 2,50 X *0,50* M                                                                                                                                                                                                                                                                                                                                                                                                                                      </t>
  </si>
  <si>
    <t xml:space="preserve">ANEL DE CONCRETO ARMADO, COM FUROS/DRENO PARA SUMIDOURO, D = 0,80 M, H = 0,50 M                                                                                                                                                                                                                                                                                                                                                                                                                           </t>
  </si>
  <si>
    <t xml:space="preserve">ANEL DE CONCRETO ARMADO, COM FUROS/DRENO PARA SUMIDOURO, D = 1,00 M, H = 0,50M                                                                                                                                                                                                                                                                                                                                                                                                                            </t>
  </si>
  <si>
    <t xml:space="preserve">ANEL DE CONCRETO ARMADO, COM FUROS/DRENO PARA SUMIDOURO, D = 1,50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</si>
  <si>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</si>
  <si>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</si>
  <si>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</si>
  <si>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</si>
  <si>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</si>
  <si>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</si>
  <si>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</si>
  <si>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</si>
  <si>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51,64</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</si>
  <si>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</si>
  <si>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</si>
  <si>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</si>
  <si>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 VEDACAO, PVC FLEXIVEL, 100 MM, PARA SAIDA DE BACIA / VASO SANITARIO                                                                                                                                                                                                                                                                                                                                                                                                                               </t>
  </si>
  <si>
    <t xml:space="preserve">ANEL EM CONCRETO ARMADO, LISO,  PARA FOSSAS SEPTICAS E SUMIDOUROS, COM FUNDO, DIAMETRO INTERNO DE 1,20 M E ALTURA DE 0,50 M                                                                                                                                                                                                                                                                                                                                                                               </t>
  </si>
  <si>
    <t xml:space="preserve">ANEL EM CONCRETO ARMADO, LISO, PARA FOSSAS SEPTICAS E SUMIDOUROS, COM FUNDO, DIAMETRO INTERNO DE 3,00 M E ALTURA DE 0,50 M                                                                                                                                                                                                                                                                                                                                                                                </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</si>
  <si>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</si>
  <si>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</si>
  <si>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 xml:space="preserve">ANEL EM CONCRETO ARMADO, LISO, PARA FOSSAS SEPTICAS E SUMIDOUROS, SEM FUNDO, DIAMETRO INTERNO DE 3,00 M E ALTURA DE 0,50 M                                                                                                                                                                                                                                                                                                                                                                                </t>
  </si>
  <si>
    <t xml:space="preserve">ANEL EM CONCRETO ARMADO, LISO, PARA POCOS DE INSPECAO, COM FUNDO, DIAMETRO INTERNO DE 0,60 M E ALTURA DE 0,50 M                                                                                                                                                                                                                                                                                                                                                                                           </t>
  </si>
  <si>
    <t xml:space="preserve">ANEL EM CONCRETO ARMADO, LISO, PARA POCOS DE INSPECAO, SEM FUNDO, DIAMETRO INTERNO DE 0,60 M E ALTURA DE 0,20 M                                                                                                                                                                                                                                                                                                                                                                                           </t>
  </si>
  <si>
    <t xml:space="preserve">ANEL EM CONCRETO ARMADO, LISO, PARA POCOS DE INSPECAO, SEM FUNDO, DIAMETRO INTERNO DE 0,60 M E ALTURA DE 0,50 M                                                                                                                                                                                                                                                                                                                                                                                           </t>
  </si>
  <si>
    <t xml:space="preserve">ANEL EM CONCRETO ARMADO, LISO, PARA POCOS DE VISITA, POCOS DE INSPECAO, FOSSAS SEPTICAS E SUMIDOUROS, COM FUNDO, DIAMETRO INTERNO DE 1,20 M E ALTURA DE 0,75 M                                                                                                                                                                                                                                                                                                                                            </t>
  </si>
  <si>
    <t xml:space="preserve">ANEL EM CONCRETO ARMADO, LISO, PARA POCOS DE VISITA, POCOS DE INSPECAO, FOSSAS SEPTICAS E SUMIDOUROS, SEM FUNDO, DIAMETRO INTERNO DE 1,20 M E ALTURA DE 0,50 M                                                                                                                                                                                                                                                                                                                                            </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</si>
  <si>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</si>
  <si>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</si>
  <si>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 xml:space="preserve">ANEL EM CONCRETO ARMADO, LISO, PARA POCOS DE VISITAS, POCOS DE INSPECAO, FOSSAS SEPTICAS E SUMIDOUROS, SEM FUNDO, DIAMETRO INTERNO DE 0,80 M E ALTURA DE 0,50 M                                                                                                                                                                                                                                                                                                                                           </t>
  </si>
  <si>
    <t xml:space="preserve">ANEL EM CONCRETO ARMADO, LISO, PARA POCOS DE VISITAS, POCOS DE INSPECAO, FOSSAS SEPTICAS E SUMIDOUROS, SEM FUNDO, DIAMETRO INTERNO DE 1,00 M E ALTURA DE 0,50 M                                                                                                                                                                                                                                                                                                                                           </t>
  </si>
  <si>
    <t xml:space="preserve">ANEL EM CONCRETO ARMADO, LISO, PARA, POCOS DE VISITA, POCOS DE INSPECAO, FOSSAS SEPTICAS E SUMIDOUROS, COM FUNDO, DIAMETRO INTERNO DE 1,50 M E ALTURA DE 1,00 M                                                                                                                                                                                                                                                                                                                                           </t>
  </si>
  <si>
    <t xml:space="preserve">ANEL EM CONCRETO ARMADO, LISO, PARA, POCOS DE VISITA, POCOS DE INSPECAO, FOSSAS SEPTICAS E SUMIDOUROS, SEM FUNDO, DIAMETRO INTERNO DE 1,50 M E ALTURA DE 0,50 M                                                                                                                                                                                                                                                                                                                                           </t>
  </si>
  <si>
    <t xml:space="preserve">ANEL EM CONCRETO ARMADO, PERFURADO,  PARA FOSSAS SEPTICAS E SUMIDOUROS, SEM FUNDO, DIAMETRO INTERNO DE 1,20 M E ALTURA DE 0,50 M                                                                                                                                                                                                                                                                                                                                                                          </t>
  </si>
  <si>
    <t xml:space="preserve">ANEL EM CONCRETO ARMADO, PERFURADO, PARA FOSSAS SEPTICAS E SUMIDOUROS, SEM FUNDO, DIAMETRO INTERNO DE 2,00 M E ALTURA DE 0,50 M                                                                                                                                                                                                                                                                                                                                                                           </t>
  </si>
  <si>
    <t xml:space="preserve">ANEL EM CONCRETO ARMADO, PERFURADO, PARA FOSSAS SEPTICAS E SUMIDOUROS, SEM FUNDO, DIAMETRO INTERNO DE 2,50 M E ALTURA DE 0,50 M                                                                                                                                                                                                                                                                                                                                                                           </t>
  </si>
  <si>
    <t xml:space="preserve">ANEL EM CONCRETO ARMADO, PERFURADO, PARA FOSSAS SEPTICAS E SUMIDOUROS, SEM FUNDO, DIAMETRO INTERNO DE 3,00 M E ALTURA DE 0,50 M                                                                                                                                                                                                                                                                                                                                                                           </t>
  </si>
  <si>
    <t xml:space="preserve">APARELHO CORTE OXI-ACETILENO PARA SOLDA E CORTE CONTENDO MACARICO SOLDA, BICO DE CORTE, CILINDROS, REGULADORES, MANGUEIRAS E CARRINHO                                                                                                                                                                                                                                                                                                                                                                     </t>
  </si>
  <si>
    <t xml:space="preserve">APARELHO SINALIZADOR LUMINOSO COM LED, PARA SAIDA GARAGEM, COM 2 LENTES EM POLICARBONATO, BIVOLT (INCLUI SUPORTE DE FIXACAO)                                                                                                                                                                                                                                                                                                                                                                              </t>
  </si>
  <si>
    <t xml:space="preserve">APOIO DO PORTA DENTE PARA FRESADORA DE  ASFALTO                                                                                                                                                                                                                                                                                                                                                                                                                                                           </t>
  </si>
  <si>
    <t xml:space="preserve">APONTADOR OU APROPRIADOR DE MAO DE OBRA (HORISTA)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</si>
  <si>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</si>
  <si>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</si>
  <si>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</si>
  <si>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</si>
  <si>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</si>
  <si>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</si>
  <si>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</si>
  <si>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</si>
  <si>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COM RESERVATORIO TERMICO DE 1000 L E *5* PLACAS COLETORAS DE *2,0* M2 (NAO INCLUI ACESSORIOS) (SEM INSTALACAO)                                                                                                                                                                                                                                                                                                                                                                            </t>
  </si>
  <si>
    <t xml:space="preserve">AQUECEDOR SOLAR COM RESERVATORIO TERMICO DE 400 L E *2* PLACAS COLETORAS DE *2,0* M2 (NAO INCLUI ACESSORIOS) (SEM INSTALACAO)                                                                                                                                                                                                                                                                                                                                                                             </t>
  </si>
  <si>
    <t xml:space="preserve">AQUECEDOR SOLAR COM RESERVATORIO TERMICO DE 600 L E *3* PLACAS COLETORAS DE *2,0* M2 (NAO INCLUI ACESSORIOS) (SEM INSTALACAO)                                                                                                                                                                                                                                                                                                                                                                             </t>
  </si>
  <si>
    <t xml:space="preserve">AQUECEDOR SOLAR COM RESERVATORIO TERMICO DE 800 L E *4* PLACAS COLETORAS DE *2,0* M2 (NAO INCLUI ACESSORIOS) (SEM INSTALACAO)                                                                                                                                                                                                                                                                                                                                                                             </t>
  </si>
  <si>
    <t xml:space="preserve">AQUECEDOR SOLAR DE INSTALACAO EXTERNA, KIT COMPACTO, CONJUNTO COM RESERVATORIO TERMICO DE 200 L, PLACA COLETORA DE *2,0* M2 E INCLUSO ACESSORIOS (RESIDENCIAS ATE 120,00 M2 E DE 4 A 5 BANHOS POR DIA) (SEM INSTALACAO)                                                                                                                                                                                                                                                                                   </t>
  </si>
  <si>
    <t xml:space="preserve">AR CONDICIONADO SPLIT INVERTER, HI-WALL (PAREDE), 12000 BTU/H, CICLO FRIO, 60HZ, CLASSIFICACAO A (SELO PROCEL), GAS HFC, CONTROLE S/FIO                                                                                                                                                                                                                                                                                                                                                                   </t>
  </si>
  <si>
    <t xml:space="preserve">AR CONDICIONADO SPLIT INVERTER, HI-WALL (PAREDE), 18000 BTU/H, CICLO FRIO, 60HZ, CLASSIFICACAO A (SELO PROCEL), GAS HFC, CONTROLE S/FIO                                                                                                                                                                                                                                                                                                                                                                   </t>
  </si>
  <si>
    <t xml:space="preserve">AR CONDICIONADO SPLIT INVERTER, HI-WALL (PAREDE), 9000 BTU/H, CICLO FRIO, 60HZ, CLASSIFICACAO A (SELO PROCEL), GAS HFC, CONTROLE S/FIO                                                                                                                                                                                                                                                                                                                                                                    </t>
  </si>
  <si>
    <t xml:space="preserve">AR CONDICIONADO SPLIT INVERTER, PISO TETO, APRESENTANDO ENTRE 54000 E 58000 BTU/H, CICLO FRIO, 60HZ, CLASSIFICACAO ENERGETICA A OU B (SELO PROCEL), GAS HFC, CONTROLE S/FIO                                                                                                                                                                                                                                                                                                                               </t>
  </si>
  <si>
    <t xml:space="preserve">AR CONDICIONADO SPLIT INVERTER, PISO TETO, 18000 BTU/H, CICLO FRIO, 60HZ, CLASSIFICACAO ENERGETICA A OU B (SELO PROCEL), GAS HFC, CONTROLE S/FIO                                                                                                                                                                                                                                                                                                                                                          </t>
  </si>
  <si>
    <t xml:space="preserve">AR CONDICIONADO SPLIT INVERTER, PISO TETO, 24000 BTU/H, CICLO FRIO, 60HZ, CLASSIFICACAO ENERGETICA A OU B (SELO PROCEL), GAS HFC, CONTROLE S/FIO                                                                                                                                                                                                                                                                                                                                                          </t>
  </si>
  <si>
    <t xml:space="preserve">AR CONDICIONADO SPLIT INVERTER, PISO TETO, 36000 BTU/H, CICLO FRIO, 60HZ, CLASSIFICACAO ENERGETICA A OU B (SELO PROCEL), GAS HFC, CONTROLE S/FIO                                                                                                                                                                                                                                                                                                                                                          </t>
  </si>
  <si>
    <t xml:space="preserve">AR CONDICIONADO SPLIT INVERTER, PISO TETO, 48000 BTU/H, CICLO FRIO, 60HZ, CLASSIFICACAO ENERGETICA A OU B (SELO PROCEL), GAS HFC, CONTROLE S/FIO                                                                                                                                                                                                                                                                                                                                                          </t>
  </si>
  <si>
    <t xml:space="preserve">AR CONDICIONADO SPLIT ON/OFF, CASSETE (TETO), FRIO 4 VIAS 18000 BTUS/H, CLASSIFICACAO ENERGETICA C - SELO PROCEL, GAS HFC, CONTROLE S/ FIO                                                                                                                                                                                                                                                                                                                                                                </t>
  </si>
  <si>
    <t xml:space="preserve">AR CONDICIONADO SPLIT ON/OFF, CASSETE (TETO), FRIO 4 VIAS 24000 BTUS/H, CLASSIFICACAO ENERGETICA C - SELO PROCEL, GAS HFC, CONTROLE S/ FIO                                                                                                                                                                                                                                                                                                                                                                </t>
  </si>
  <si>
    <t xml:space="preserve">AR CONDICIONADO SPLIT ON/OFF, CASSETE (TETO), FRIO 4 VIAS 36000 BTUS/H, CLASSIFICACAO ENERGETICA C - SELO PROCEL, GAS HFC, CONTROLE S/ FIO                                                                                                                                                                                                                                                                                                                                                                </t>
  </si>
  <si>
    <t xml:space="preserve">AR CONDICIONADO SPLIT ON/OFF, CASSETE (TETO), FRIO 4 VIAS 48000 BTUS/H, CLASSIFICACAO ENERGETICA C - SELO PROCEL, GAS HFC, CONTROLE S/ FIO                                                                                                                                                                                                                                                                                                                                                                </t>
  </si>
  <si>
    <t xml:space="preserve">AR CONDICIONADO SPLIT ON/OFF, CASSETE (TETO), FRIO 4 VIAS 60000 BTUS/H, CLASSIFICACAO ENERGETICA C - SELO PROCEL, GAS HFC, CONTROLE S/ FIO                                                                                                                                                                                                                                                                                                                                                                </t>
  </si>
  <si>
    <t xml:space="preserve">AR CONDICIONADO SPLIT ON/OFF, CASSETE (TETO), 18000 BTUS/H, CICLO QUENTE/FRIO, 60 HZ, CLASSIFICACAO ENERGETICA C - SELO PROCEL, GAS HFC, CONTROLE S/ FIO                                                                                                                                                                                                                                                                                                                                                  </t>
  </si>
  <si>
    <t xml:space="preserve">AR CONDICIONADO SPLIT ON/OFF, CASSETE (TETO), 24000 BTUS/H, CICLO QUENTE/FRIO, 60 HZ, CLASSIFICACAO ENERGETICA C - SELO PROCEL, GAS HFC, CONTROLE S/ FIO                                                                                                                                                                                                                                                                                                                                                  </t>
  </si>
  <si>
    <t xml:space="preserve">AR CONDICIONADO SPLIT ON/OFF, CASSETE (TETO), 36000 BTUS/H, CICLO QUENTE/FRIO, 60 HZ, CLASSIFICACAO ENERGETICA A - SELO PROCEL, GAS HFC, CONTROLE S/ FIO                                                                                                                                                                                                                                                                                                                                                  </t>
  </si>
  <si>
    <t xml:space="preserve">AR CONDICIONADO SPLIT ON/OFF, CASSETE (TETO), 48000 BTUS/H, CICLO QUENTE/FRIO, 60 HZ, CLASSIFICACAO ENERGETICA A - SELO PROCEL, GAS HFC, CONTROLE S/ FIO                                                                                                                                                                                                                                                                                                                                                  </t>
  </si>
  <si>
    <t xml:space="preserve">AR CONDICIONADO SPLIT ON/OFF, CASSETE (TETO), 60000 BTUS/H, CICLO QUENTE/FRIO, 60 HZ, CLASSIFICACAO ENERGETICA A - SELO PROCEL, GAS HFC, CONTROLE S/ FIO                                                                                                                                                                                                                                                                                                                                                  </t>
  </si>
  <si>
    <t xml:space="preserve">AR CONDICIONADO SPLIT ON/OFF, HI-WALL (PAREDE), 12000 BTUS/H, CICLO FRIO, 60 HZ, CLASSIFICACAO ENERGETICA A - SELO PROCEL, GAS HFC, CONTROLE S/ FIO                                                                                                                                                                                                                                                                                                                                                       </t>
  </si>
  <si>
    <t xml:space="preserve">AR CONDICIONADO SPLIT ON/OFF, HI-WALL (PAREDE), 12000 BTUS/H, CICLO QUENTE/FRIO, 60 HZ, CLASSIFICACAO ENERGETICA A - SELO PROCEL, GAS HFC, CONTROLE S/ FIO                                                                                                                                                                                                                                                                                                                                                </t>
  </si>
  <si>
    <t xml:space="preserve">AR CONDICIONADO SPLIT ON/OFF, HI-WALL (PAREDE), 18000 BTUS/H, CICLO FRIO, 60 HZ, CLASSIFICACAO ENERGETICA A - SELO PROCEL, GAS HFC, CONTROLE S/ FIO                                                                                                                                                                                                                                                                                                                                                       </t>
  </si>
  <si>
    <t xml:space="preserve">AR CONDICIONADO SPLIT ON/OFF, HI-WALL (PAREDE), 18000 BTUS/H, CICLO QUENTE/FRIO, 60 HZ, CLASSIFICACAO ENERGETICA A - SELO PROCEL, GAS HFC, CONTROLE S/ FIO                                                                                                                                                                                                                                                                                                                                                </t>
  </si>
  <si>
    <t xml:space="preserve">AR CONDICIONADO SPLIT ON/OFF, HI-WALL (PAREDE), 24000 BTUS/H, CICLO FRIO, 60 HZ, CLASSIFICACAO ENERGETICA A - SELO PROCEL, GAS HFC, CONTROLE S/ FIO                                                                                                                                                                                                                                                                                                                                                       </t>
  </si>
  <si>
    <t xml:space="preserve">AR CONDICIONADO SPLIT ON/OFF, HI-WALL (PAREDE), 24000 BTUS/H, CICLO QUENTE/FRIO, 60 HZ, CLASSIFICACAO ENERGETICA A - SELO PROCEL, GAS HFC, CONTROLE S/ FIO                                                                                                                                                                                                                                                                                                                                                </t>
  </si>
  <si>
    <t xml:space="preserve">AR CONDICIONADO SPLIT ON/OFF, HI-WALL (PAREDE), 9000 BTUS/H, CICLO FRIO, 60 HZ, CLASSIFICACAO ENERGETICA A - SELO PROCEL, GAS HFC, CONTROLE S/ FIO                                                                                                                                                                                                                                                                                                                                                        </t>
  </si>
  <si>
    <t xml:space="preserve">AR CONDICIONADO SPLIT ON/OFF, HI-WALL (PAREDE), 9000 BTUS/H, CICLO QUENTE/FRIO, 60 HZ, CLASSIFICACAO ENERGETICA A - SELO PROCEL, GAS HFC, CONTROLE S/ FIO                                                                                                                                                                                                                                                                                                                                                 </t>
  </si>
  <si>
    <t xml:space="preserve">AR CONDICIONADO SPLIT ON/OFF, PISO TETO, 18.000 BTU/H, CICLO FRIO, 60HZ, CLASSIFICACAO ENERGETICA C - SELO PROCEL, GAS HFC, CONTROLE S/FIO                                                                                                                                                                                                                                                                                                                                                                </t>
  </si>
  <si>
    <t xml:space="preserve">AR CONDICIONADO SPLIT ON/OFF, PISO TETO, 24.000 BTU/H, CICLO FRIO, 60HZ, CLASSIFICACAO ENERGETICA C - SELO PROCEL, GAS HFC, CONTROLE S/FIO                                                                                                                                                                                                                                                                                                                                                                </t>
  </si>
  <si>
    <t xml:space="preserve">AR CONDICIONADO SPLIT ON/OFF, PISO TETO, 36.000 BTU/H, CICLO FRIO, 60HZ, CLASSIFICACAO ENERGETICA C - SELO PROCEL, GAS HFC, CONTROLE S/FIO                                                                                                                                                                                                                                                                                                                                                                </t>
  </si>
  <si>
    <t xml:space="preserve">AR CONDICIONADO SPLIT ON/OFF, PISO TETO, 48.000 BTU/H, CICLO FRIO, 60HZ, CLASSIFICACAO ENERGETICA C - SELO PROCEL, GAS HFC, CONTROLE S/FIO                                                                                                                                                                                                                                                                                                                                                                </t>
  </si>
  <si>
    <t xml:space="preserve">AR CONDICIONADO SPLIT ON/OFF, PISO TETO, 60.000 BTU/H, CICLO FRIO, 60HZ, CLASSIFICACAO ENERGETICA C - SELO PROCEL, GAS HFC, CONTROLE S/FIO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</si>
  <si>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</si>
  <si>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</si>
  <si>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</si>
  <si>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</si>
  <si>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SPLIT INVERTER, PISO TETO, 24000 BTU/H, QUENTE/FRIO, 60HZ, CLASSIFICACAO ENERGETICA A - SELO PROCEL, GAS HFC, CONTROLE S/FIO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</si>
  <si>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</si>
  <si>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</si>
  <si>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</si>
  <si>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</si>
  <si>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</si>
  <si>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</si>
  <si>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 xml:space="preserve">ARAME GALVANIZADO 16 BWG, D = 1,65MM (0,0166 KG/M)                                                                                                                                                                                                                                                                                                                                                                                                                                                        </t>
  </si>
  <si>
    <t xml:space="preserve">ARAME GALVANIZADO 18 BWG, D = 1,24MM (0,009 KG/M)                                                                                                                                                                                                                                                                                                                                                                                                                                                         </t>
  </si>
  <si>
    <t xml:space="preserve">ARAME GALVANIZADO 6 BWG, D = 5,16 MM (0,157 KG/M), OU 8 BWG, D = 4,19 MM (0,101 KG/M), OU 10 BWG, D = 3,40 MM (0,0713 KG/M)                                                                                                                                                                                                                                                                                                                                                                               </t>
  </si>
  <si>
    <t xml:space="preserve">ARAME PROTEGIDO COM POLIMERO PARA GABIAO, DIAMETRO 2,2 MM                                                                                                                                                                                                                                                                                                                                                                                                                                                 </t>
  </si>
  <si>
    <t xml:space="preserve">ARAME RECOZIDO 16 BWG, D = 1,65 MM (0,016 KG/M) OU 18 BWG, D = 1,25 MM (0,01 KG/M)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</si>
  <si>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</si>
  <si>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</si>
  <si>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</si>
  <si>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</si>
  <si>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</si>
  <si>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</si>
  <si>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</si>
  <si>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</si>
  <si>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</si>
  <si>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</si>
  <si>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0,71</t>
  </si>
  <si>
    <t xml:space="preserve">ARGAMASSA INDUSTRIALIZADA PARA CHAPISCO COLANTE                                                                                                                                                                                                                                                                                                                                                                                                                                                           </t>
  </si>
  <si>
    <t xml:space="preserve">ARGAMASSA INDUSTRIALIZADA PARA CHAPISCO ROLADO                                                                                                                                                                                                                                                                                                                                                                                                                                                            </t>
  </si>
  <si>
    <t xml:space="preserve">ARGAMASSA PARA REVESTIMENTO DECORATIVO MONOCAMADA                                                                                                                                                                                                                                                                                                                                                                                                                                                         </t>
  </si>
  <si>
    <t>2,17</t>
  </si>
  <si>
    <t xml:space="preserve">ARGAMASSA PISO SOBRE PISO                                                                                                                                                                                                                                                                                                                                                                                                                                                                                 </t>
  </si>
  <si>
    <t xml:space="preserve">ARGAMASSA POLIMERICA DE REPARO ESTRUTURAL, BICOMPONENTE                                                                                                                                                                                                                                                                                                                                                                                                                                                   </t>
  </si>
  <si>
    <t xml:space="preserve">ARGAMASSA PRONTA PARA CONTRAPISO                                                                                                                                                                                                                                                                                                                                                                                                                                                                          </t>
  </si>
  <si>
    <t>0,67</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</si>
  <si>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</si>
  <si>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</si>
  <si>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</si>
  <si>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</si>
  <si>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</si>
  <si>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</si>
  <si>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</si>
  <si>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</si>
  <si>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</si>
  <si>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</si>
  <si>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</si>
  <si>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</si>
  <si>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140,23</t>
  </si>
  <si>
    <t xml:space="preserve">ARMADOR (HORISTA)                                                                                                                                                                                                                                                                                                                                                                                                                                                                                         </t>
  </si>
  <si>
    <t xml:space="preserve">ARMADOR (MENSALISTA)                                                                                                                                                                                                                                                                                                                                                                                                                                                                                      </t>
  </si>
  <si>
    <t xml:space="preserve">ARQUITETO JUNIOR (MENSALISTA)                                                                                                                                                                                                                                                                                                                                                                                                                                                                             </t>
  </si>
  <si>
    <t xml:space="preserve">ARQUITETO PLENO (MENSALISTA)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</si>
  <si>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</si>
  <si>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</si>
  <si>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</si>
  <si>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</si>
  <si>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</si>
  <si>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</si>
  <si>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</si>
  <si>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</si>
  <si>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</si>
  <si>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</si>
  <si>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</si>
  <si>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</si>
  <si>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</si>
  <si>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</si>
  <si>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1,12</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</si>
  <si>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</si>
  <si>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</si>
  <si>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</si>
  <si>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</si>
  <si>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</si>
  <si>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</si>
  <si>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</si>
  <si>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AZULEJISTA (HORISTA)                                                                                                                                                                                                                                                                                                                                                                                                                                                                          </t>
  </si>
  <si>
    <t xml:space="preserve">AUXILIAR DE AZULEJISTA (MENSALISTA)                                                                                                                                                                                                                                                                                                                                                                                                                                                                       </t>
  </si>
  <si>
    <t xml:space="preserve">AUXILIAR DE ENCANADOR OU BOMBEIRO HIDRAULICO (HORISTA)                                                                                                                                                                                                                                                                                                                                                                                                                                                    </t>
  </si>
  <si>
    <t xml:space="preserve">AUXILIAR DE ENCANADOR OU BOMBEIRO HIDRAULICO (MENSALISTA)                                                                                                                                                                                                                                                                                                                                                                                                                                                 </t>
  </si>
  <si>
    <t xml:space="preserve">AUXILIAR DE ESCRITORIO (HORISTA)                                                                                                                                                                                                                                                                                                                                                                                                                                                                          </t>
  </si>
  <si>
    <t xml:space="preserve">AUXILIAR DE ESCRITORIO (MENSALISTA)                                                                                                                                                                                                                                                                                                                                                                                                                                                                       </t>
  </si>
  <si>
    <t xml:space="preserve">AUXILIAR DE LABORATORISTA DE SOLOS E DE CONCRETO (HORISTA)                                                                                                                                                                                                                                                                                                                                                                                                                                                </t>
  </si>
  <si>
    <t xml:space="preserve">AUXILIAR DE LABORATORISTA DE SOLOS E DE CONCRETO (MENSALISTA)                                                                                                                                                                                                                                                                                                                                                                                                                                             </t>
  </si>
  <si>
    <t xml:space="preserve">AUXILIAR DE MECANICO (MENSALISTA)                                                                                                                                                                                                                                                                                                                                                                                                                                                                         </t>
  </si>
  <si>
    <t xml:space="preserve">AUXILIAR DE PEDREIRO (HORISTA)                                                                                                                                                                                                                                                                                                                                                                                                                                                                            </t>
  </si>
  <si>
    <t xml:space="preserve">AUXILIAR DE PEDREIRO (MENSALISTA)                                                                                                                                                                                                                                                                                                                                                                                                                                                                         </t>
  </si>
  <si>
    <t xml:space="preserve">AUXILIAR DE SERVICOS GERAIS (MENSALISTA)                                                                                                                                                                                                                                                                                                                                                                                                                                                                  </t>
  </si>
  <si>
    <t xml:space="preserve">AUXILIAR DE TOPOGRAFO (HORISTA)                                                                                                                                                                                                                                                                                                                                                                                                                                                                           </t>
  </si>
  <si>
    <t xml:space="preserve">AUXILIAR DE TOPOGRAFO (MENSALISTA)                                                                                                                                                                                                                                                                                                                                                                                                                                                                        </t>
  </si>
  <si>
    <t xml:space="preserve">AUXILIAR TECNICO / ASSISTENTE DE ENGENHARIA (MENSALISTA)                                                                                                                                                                                                                                                                                                                                                                                                                                                  </t>
  </si>
  <si>
    <t xml:space="preserve">AVENTAL DE SEGURANCA DE RASPA DE COURO 1,00 X 0,60 M                                                                                                                                                                                                                                                                                                                                                                                                                                                      </t>
  </si>
  <si>
    <t xml:space="preserve">AZULEJISTA OU LADRILHEIRO (HORISTA)                                                                                                                                                                                                                                                                                                                                                                                                                                                                       </t>
  </si>
  <si>
    <t xml:space="preserve">AZULEJISTA OU LADRILHEIRO (MENSALISTA)                                                                                                                                                                                                                                                                                                                                                                                                                                                                    </t>
  </si>
  <si>
    <t xml:space="preserve">BACIA SANITARIA (VASO) COM CAIXA ACOPLADA, SIFAO APARENTE, DE LOUCA BRANCA (SEM ASSENTO)                                                                                                                                                                                                                                                                                                                                                                                                                  </t>
  </si>
  <si>
    <t xml:space="preserve">BACIA SANITARIA (VASO) COM CAIXA ACOPLADA, SIFAO OCULTO / CARENADO, DE LOUCA BRANCA (SEM ASSENTO ) - PADRAO ALTO                                                                                                                                                                                                                                                                                                                                                                                          </t>
  </si>
  <si>
    <t xml:space="preserve">BACIA SANITARIA (VASO) CONVENCIONAL PARA PCD, SEM FURO FRONTAL, DE LOUCA BRANCA (SEM ASSENTO)                                                                                                                                                                                                                                                                                                                                                                                                             </t>
  </si>
  <si>
    <t xml:space="preserve">BACIA SANITARIA (VASO) CONVENCIONAL PARA USO ESPECIFICO (HOSPITAIS, CLINICAS), COM FURO FRONTAL, DE LOUCA BRANCA, SEM ASSENTO                                                                                                                                                                                                                                                                                                                                                                             </t>
  </si>
  <si>
    <t xml:space="preserve">BACIA SANITARIA (VASO) CONVENCIONAL, DE LOUCA BRANCA, SIFAO APARENTE, SAIDA VERTICAL (SEM ASSENTO)                                                                                                                                                                                                                                                                                                                                                                                                        </t>
  </si>
  <si>
    <t>197,00</t>
  </si>
  <si>
    <t xml:space="preserve">BACIA SANITARIA (VASO) CONVENCIONAL, DE LOUCA COLORIDA, SIFAO APARENTE, SAIDA VERTICAL (SEM ASSENTO)                                                                                                                                                                                                                                                                                                                                                                                                      </t>
  </si>
  <si>
    <t xml:space="preserve">BACIA SANITARIA (VASO) INFANTIL, SIFONADO, DE LOUCA BRANCA, (SEM ASSENTO)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</si>
  <si>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</si>
  <si>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</si>
  <si>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</si>
  <si>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</si>
  <si>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</si>
  <si>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</si>
  <si>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</si>
  <si>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</si>
  <si>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</si>
  <si>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</si>
  <si>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</si>
  <si>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</si>
  <si>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</si>
  <si>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</si>
  <si>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</si>
  <si>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</si>
  <si>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</si>
  <si>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EM LADO OPOSTO, COR CINZA                                                                                                                                                                                                                                                                                                                                                                                                                                                    </t>
  </si>
  <si>
    <t xml:space="preserve">BARRA ANTIPANICO DUPLA, PARA PORTA DE VIDRO, COR CINZA                                                                                                                                                                                                                                                                                                                                                                                                                                                    </t>
  </si>
  <si>
    <t xml:space="preserve">BARRA ANTIPANICO SIMPLES, CEGA EM LADO OPOSTO, COR CINZA                                                                                                                                                                                                                                                                                                                                                                                                                                                  </t>
  </si>
  <si>
    <t xml:space="preserve">BARRA ANTIPANICO SIMPLES, COM FECHADURA LADO OPOSTO, COR CINZA                                                                                                                                                                                                                                                                                                                                                                                                                                            </t>
  </si>
  <si>
    <t xml:space="preserve">BARRA ANTIPANICO SIMPLES, PARA PORTA DE VIDRO, COR CINZA                                                                                                                                                                                                                                                                                                                                                                                                                                                  </t>
  </si>
  <si>
    <t xml:space="preserve">BARRA DE ACO CHATA, RETANGULAR (QUALQUER BITOLA)                                                                                                                                                                                                                                                                                                                                                                                                                                                          </t>
  </si>
  <si>
    <t xml:space="preserve">BARRA DE ACO CHATO, RETANGULAR, 19,05 MM X 3,17 MM (L X E), 0,47 KG/M                                                                                                                                                                                                                                                                                                                                                                                                                                     </t>
  </si>
  <si>
    <t xml:space="preserve">BARRA DE ACO CHATO, RETANGULAR, 25,4 MM X 6,35 MM (L X E), 1,2265 KG/M                                                                                                                                                                                                                                                                                                                                                                                                                                    </t>
  </si>
  <si>
    <t xml:space="preserve">BARRA DE ACO CHATO, RETANGULAR, 38,1 MM X 12,7 MM (L X E), 3,79 KG/M                                                                                                                                                                                                                                                                                                                                                                                                                                      </t>
  </si>
  <si>
    <t xml:space="preserve">BARRA DE ACO CHATO, RETANGULAR, 38,1 MM X 6,35 MM (L X E), 1,89 KG/M                                                                                                                                                                                                                                                                                                                                                                                                                                      </t>
  </si>
  <si>
    <t xml:space="preserve">BARRA DE ACO CHATO, RETANGULAR, 38,1 MM X 9,53 MM (L X E), 2,84 KG/M                                                                                                                                                                                                                                                                                                                                                                                                                                      </t>
  </si>
  <si>
    <t xml:space="preserve">BARRA DE ACO CHATO, RETANGULAR, 50,8 MM X 12,7 MM (L X E), 5,06 KG/M                                                                                                                                                                                                                                                                                                                                                                                                                                      </t>
  </si>
  <si>
    <t xml:space="preserve">BARRA DE ACO CHATO, RETANGULAR, 50,8 MM X 25,4 MM (L X E), 10,12 KG/M                                                                                                                                                                                                                                                                                                                                                                                                                                     </t>
  </si>
  <si>
    <t xml:space="preserve">BARRA DE ACO CHATO, RETANGULAR, 50,8 MM X 6,35 MM (L X E), 2,53 KG/M                                                                                                                                                                                                                                                                                                                                                                                                                                      </t>
  </si>
  <si>
    <t xml:space="preserve">BARRA DE ACO CHATO, RETANGULAR, 50,8 MM X 7,94 MM (L X E), 3,162 KG/M                                                                                                                                                                                                                                                                                                                                                                                                                                     </t>
  </si>
  <si>
    <t xml:space="preserve">BARRA DE ACO CHATO, RETANGULAR, 50,8 MM X 9,53 MM (L X E), 3,79KG/M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</si>
  <si>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</si>
  <si>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</si>
  <si>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</si>
  <si>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</si>
  <si>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</si>
  <si>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</si>
  <si>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</si>
  <si>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</si>
  <si>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</si>
  <si>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</si>
  <si>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</si>
  <si>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BASE DE MISTURADOR MONOCOMANDO PARA CHUVEIRO, DE PAREDE (NAO INCLUI ACABAMENTOS)                                                                                                                                                                                                                                                                                                                                                                                                                          </t>
  </si>
  <si>
    <t xml:space="preserve">BASE PARA MASTRO DE PARA-RAIOS DIAMETRO NOMINAL 1 1/2"                                                                                                                                                                                                                                                                                                                                                                                                                                                    </t>
  </si>
  <si>
    <t xml:space="preserve">BASE PARA MASTRO DE PARA-RAIOS DIAMETRO NOMINAL 2"                                                                                                                                                                                                                                                                                                                                                                                                                                                        </t>
  </si>
  <si>
    <t xml:space="preserve">BASE PARA RELE COM SUPORTE METALICO                                                                                                                                                                                                                                                                                                                                                                                                                                                                       </t>
  </si>
  <si>
    <t xml:space="preserve">BASTIDOR PARA BLOCO M10                                                                                                                                                                                                                                                                                                                                                                                                                                                                                   </t>
  </si>
  <si>
    <t xml:space="preserve">BATE-ESTACAS POR GRAVIDADE, POTENCIA160 HP, PESO DO MARTELO ATE 3 TONELADAS                                                                                                                                                                                                                                                                                                                                                                                                                               </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</si>
  <si>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</si>
  <si>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</si>
  <si>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</si>
  <si>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 xml:space="preserve">BATENTE / PORTAL / ADUELA / MARCO EM MADEIRA MACICA COM REBAIXO, E = *3* CM, L = *16* CM, PARA PORTAS DE  GIRO DE *60 CM A 120* CM  X *210* CM, PINUS / EUCALIPTO / VIROLA OU EQUIVALENTE DA REGIAO (NAO INCLUI ALIZARES)                                                                                                                                                                                                                                                                                 </t>
  </si>
  <si>
    <t xml:space="preserve">BATENTE/PORTAL/ADUELA/MARCO, EM MDF/PVC WOOD/POLIESTIRENO OU MADEIRA LAMINADA, L = *9,0* CM COM GUARNICAO REGULAVEL 2 FACES = *35* MM, PRIMER                                                                                                                                                                                                                                                                                                                                                             </t>
  </si>
  <si>
    <t xml:space="preserve">BENTONITA, ARGILA CONSTITUIDA POR  MONTMORILONITA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</si>
  <si>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</si>
  <si>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</si>
  <si>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</si>
  <si>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</si>
  <si>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</si>
  <si>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</si>
  <si>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</si>
  <si>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(MENSALISTA)                                                                                                                                                                                                                                                                                                                                                                                                                                                         </t>
  </si>
  <si>
    <t xml:space="preserve">BLOCO / TIJOLO DE VIDRO INCOLOR, CANELADO / ONDULADO, *19 X 19 X 8* CM (A X L X E)                                                                                                                                                                                                                                                                                                                                                                                                                        </t>
  </si>
  <si>
    <t xml:space="preserve">BLOCO / TIJOLO DE VIDRO INCOLOR, XADREZ, *20 X 20 X 10* CM (A X L X E)                                                                                                                                                                                                                                                                                                                                                                                                                                    </t>
  </si>
  <si>
    <t>1,09</t>
  </si>
  <si>
    <t xml:space="preserve">BLOCO CONCRETO CELULAR AUTOCLAVADO 12,5 X 30 X 60 CM (E X A X C)                                                                                                                                                                                                                                                                                                                                                                                                                                          </t>
  </si>
  <si>
    <t xml:space="preserve">BLOCO CONCRETO CELULAR AUTOCLAVADO 7,5 X 30 X 60 CM (E X A X C)                                                                                                                                                                                                                                                                                                                                                                                                                                           </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</si>
  <si>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</si>
  <si>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</si>
  <si>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</si>
  <si>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 xml:space="preserve">BLOCO DE CONCRETO ESTRUTURAL 14 X 19 X 29 CM, FBK 16 MPA (NBR 6136)                                                                                                                                                                                                                                                                                                                                                                                                                                       </t>
  </si>
  <si>
    <t xml:space="preserve">BLOCO DE CONCRETO ESTRUTURAL 14 X 19 X 29 CM, FBK 4,5 MPA (NBR 6136)                                                                                                                                                                                                                                                                                                                                                                                                                                      </t>
  </si>
  <si>
    <t xml:space="preserve">BLOCO DE CONCRETO ESTRUTURAL 14 X 19 X 29 CM, FBK 6 MPA (NBR 6136)                                                                                                                                                                                                                                                                                                                                                                                                                                        </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</si>
  <si>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</si>
  <si>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</si>
  <si>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</si>
  <si>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</si>
  <si>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</si>
  <si>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4,5 MPA (NBR 6136)                                                                                                                                                                                                                                                                                                                                                                                                                                      </t>
  </si>
  <si>
    <t xml:space="preserve">BLOCO DE CONCRETO ESTRUTURAL 14 X 19 X 39 CM, FBK 6 MPA (NBR 6136)                                                                                                                                                                                                                                                                                                                                                                                                                                        </t>
  </si>
  <si>
    <t xml:space="preserve">BLOCO DE CONCRETO ESTRUTURAL 14 X 19 X 39 CM, FBK 8 MPA (NBR 6136)                                                                                                                                                                                                                                                                                                                                                                                                                                        </t>
  </si>
  <si>
    <t xml:space="preserve">BLOCO DE CONCRETO ESTRUTURAL 14 X 19 X 39, FCK 16 MPA (NBR 6136)                                                                                                                                                                                                                                                                                                                                                                                                                                          </t>
  </si>
  <si>
    <t xml:space="preserve">BLOCO DE CONCRETO ESTRUTURAL 19 X 19 X 39 CM, FBK 10 MPA (NBR 6136)                                                                                                                                                                                                                                                                                                                                                                                                                                       </t>
  </si>
  <si>
    <t>5,37</t>
  </si>
  <si>
    <t xml:space="preserve">BLOCO DE CONCRETO ESTRUTURAL 19 X 19 X 39 CM, FBK 12 MPA (NBR 6136)                                                                                                                                                                                                                                                                                                                                                                                                                                       </t>
  </si>
  <si>
    <t xml:space="preserve">BLOCO DE CONCRETO ESTRUTURAL 19 X 19 X 39 CM, FBK 14 MPA (NBR 6136)                                                                                                                                                                                                                                                                                                                                                                                                                                       </t>
  </si>
  <si>
    <t xml:space="preserve">BLOCO DE CONCRETO ESTRUTURAL 19 X 19 X 39 CM, FBK 16 MPA (NBR 6136)                                                                                                                                                                                                                                                                                                                                                                                                                                       </t>
  </si>
  <si>
    <t xml:space="preserve">BLOCO DE CONCRETO ESTRUTURAL 19 X 19 X 39 CM, FBK 4,5 MPA (NBR 6136)                                                                                                                                                                                                                                                                                                                                                                                                                                      </t>
  </si>
  <si>
    <t xml:space="preserve">BLOCO DE CONCRETO ESTRUTURAL 19 X 19 X 39 CM, FBK 8 MPA (NBR 6136)                                                                                                                                                                                                                                                                                                                                                                                                                                        </t>
  </si>
  <si>
    <t xml:space="preserve">BLOCO DE CONCRETO ESTRUTURAL 9 X 19 X 39 CM, FBK 4,5 MPA (NBR 6136)                                                                                                                                                                                                                                                                                                                                                                                                                                       </t>
  </si>
  <si>
    <t xml:space="preserve">BLOCO DE ENGATE RAPIDO PARA BASTIDOR TIPO M10                                                                                                                                                                                                                                                                                                                                                                                                                                                             </t>
  </si>
  <si>
    <t xml:space="preserve">BLOCO DE ESPUMA MULTIUSO *23 X 13 X 8* CM                                                                                                                                                                                                                                                                                                                                                                                                                                                                 </t>
  </si>
  <si>
    <t xml:space="preserve">BLOCO DE GESSO COMPACTO / MACICO, BRANCO, E = 10 CM, DIMENSOES *67 X 50* CM                                                                                                                                                                                                                                                                                                                                                                                                                               </t>
  </si>
  <si>
    <t xml:space="preserve">BLOCO DE GESSO VAZADO, BRANCO, E = *7* CM, DIMENSOES *67 X 50* CM                                                                                                                                                                                                                                                                                                                                                                                                                                         </t>
  </si>
  <si>
    <t xml:space="preserve">BLOCO DE POLIETILENO ALTA DENSIDADE, *27* X *30* X *100* CM, ACOMPANHADOS PLACAS  TERMINAIS  E LONGARINAS, PARA FUNDO DE FILTRO                                                                                                                                                                                                                                                                                                                                                                           </t>
  </si>
  <si>
    <t xml:space="preserve">BLOCO DE VEDACAO CONCRETO APARENTE 9 X 19 X 39 CM (CLASSE C - NBR 6136)                                                                                                                                                                                                                                                                                                                                                                                                                                   </t>
  </si>
  <si>
    <t xml:space="preserve">BLOCO DE VEDACAO CONCRETO 14 X 19 X 29 CM (CLASSE C - NBR 6136)                                                                                                                                                                                                                                                                                                                                                                                                                                           </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</si>
  <si>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</si>
  <si>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</si>
  <si>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</si>
  <si>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 xml:space="preserve">BLOCO DE VEDACAO DE CONCRETO CELULAR AUTOCLAVADO 15 X 30 X 60 CM (E X A X C)                                                                                                                                                                                                                                                                                                                                                                                                                              </t>
  </si>
  <si>
    <t xml:space="preserve">BLOCO DE VEDACAO DE CONCRETO CELULAR AUTOCLAVADO 20 X 30 X 60 CM (E X A X C)                                                                                                                                                                                                                                                                                                                                                                                                                              </t>
  </si>
  <si>
    <t xml:space="preserve">BLOCO DE VEDACAO DE CONCRETO 14 X 19 X 39 CM (CLASSE C - NBR 6136)                                                                                                                                                                                                                                                                                                                                                                                                                                        </t>
  </si>
  <si>
    <t xml:space="preserve">BLOCO DE VEDACAO DE CONCRETO 19 X 19 X 39 CM (CLASSE C - NBR 6136)                                                                                                                                                                                                                                                                                                                                                                                                                                        </t>
  </si>
  <si>
    <t xml:space="preserve">BLOCO DE VEDACAO DE CONCRETO, 9 X 19 X 39 CM (CLASSE C - NBR 6136)                                                                                                                                                                                                                                                                                                                                                                                                                                        </t>
  </si>
  <si>
    <t xml:space="preserve">BLOCO DE VIDRO / ELEMENTO VAZADO, INCOLOR, VENEZIANA, *20 X 20 X 6* CM (A X L X E)                                                                                                                                                                                                                                                                                                                                                                                                                        </t>
  </si>
  <si>
    <t xml:space="preserve">BLOCO DE VIDRO / ELEMENTO VAZADO, INCOLOR, VENEZIANA, DE *20 X 10 X 8* CM (A X L X E)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</si>
  <si>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</si>
  <si>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</si>
  <si>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</si>
  <si>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</si>
  <si>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</si>
  <si>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</si>
  <si>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</si>
  <si>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</si>
  <si>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</si>
  <si>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</si>
  <si>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</si>
  <si>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</si>
  <si>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</si>
  <si>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</si>
  <si>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</si>
  <si>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</si>
  <si>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</si>
  <si>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</si>
  <si>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</si>
  <si>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</si>
  <si>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</si>
  <si>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</si>
  <si>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</si>
  <si>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</si>
  <si>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</si>
  <si>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</si>
  <si>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</si>
  <si>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</si>
  <si>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</si>
  <si>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</si>
  <si>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</si>
  <si>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PARA JANELA TIPO GUILHOTINA, EM ZAMAC CROMADO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</si>
  <si>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</si>
  <si>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</si>
  <si>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</si>
  <si>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SIMPLES                                                                                                                                                                                                                                                                                                                                                                                                                                         </t>
  </si>
  <si>
    <t xml:space="preserve">BRACO OU HASTE RETA COM CANOPLA PLASTICA, 1/2 ", PARA CHUVEIRO ELETRICO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</si>
  <si>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</si>
  <si>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</si>
  <si>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</si>
  <si>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</si>
  <si>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0,74</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</si>
  <si>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</si>
  <si>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</si>
  <si>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</si>
  <si>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</si>
  <si>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</si>
  <si>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</si>
  <si>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0,33</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</si>
  <si>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</si>
  <si>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</si>
  <si>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</si>
  <si>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</si>
  <si>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</si>
  <si>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</si>
  <si>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</si>
  <si>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</si>
  <si>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23,79</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</si>
  <si>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</si>
  <si>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</si>
  <si>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</si>
  <si>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</si>
  <si>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18,68</t>
  </si>
  <si>
    <t xml:space="preserve">BUCHA DE REDUCAO DE FERRO GALVANIZADO, COM ROSCA BSP, DE 1 1/4" X 1"                                                                                                                                                                                                                                                                                                                                                                                                                                      </t>
  </si>
  <si>
    <t xml:space="preserve">BUCHA DE REDUCAO DE FERRO GALVANIZADO, COM ROSCA BSP, DE 1 1/4" X 3/4"                                                                                                                                                                                                                                                                                                                                                                                                                                    </t>
  </si>
  <si>
    <t xml:space="preserve">BUCHA DE REDUCAO DE FERRO GALVANIZADO, COM ROSCA BSP, DE 1/2" X 1/4"                                                                                                                                                                                                                                                                                                                                                                                                                                      </t>
  </si>
  <si>
    <t>6,59</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</si>
  <si>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</si>
  <si>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</si>
  <si>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</si>
  <si>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</si>
  <si>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</si>
  <si>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</si>
  <si>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</si>
  <si>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</si>
  <si>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</si>
  <si>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</si>
  <si>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</si>
  <si>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</si>
  <si>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</si>
  <si>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</si>
  <si>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</si>
  <si>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</si>
  <si>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</si>
  <si>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</si>
  <si>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</si>
  <si>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</si>
  <si>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</si>
  <si>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</si>
  <si>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</si>
  <si>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</si>
  <si>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</si>
  <si>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</si>
  <si>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LONGA, COM 32 X 20 MM, PARA AGUA FRIA PREDIAL                                                                                                                                                                                                                                                                                                                                                                                                                          </t>
  </si>
  <si>
    <t xml:space="preserve">BUCHA DE REDUCAO DE PVC, SOLDAVEL, LONGA, COM 40 X 25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</si>
  <si>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</si>
  <si>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</si>
  <si>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</si>
  <si>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</si>
  <si>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</si>
  <si>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</si>
  <si>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</si>
  <si>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</si>
  <si>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</si>
  <si>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</si>
  <si>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</si>
  <si>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</si>
  <si>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</si>
  <si>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</si>
  <si>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</si>
  <si>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</si>
  <si>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</si>
  <si>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</si>
  <si>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</si>
  <si>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</si>
  <si>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</si>
  <si>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</si>
  <si>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</si>
  <si>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</si>
  <si>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</si>
  <si>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</si>
  <si>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</si>
  <si>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</si>
  <si>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</si>
  <si>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</si>
  <si>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</si>
  <si>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3/4" X 1/2"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</si>
  <si>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</si>
  <si>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</si>
  <si>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</si>
  <si>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</si>
  <si>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</si>
  <si>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</si>
  <si>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</si>
  <si>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</si>
  <si>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</si>
  <si>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</si>
  <si>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</si>
  <si>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</si>
  <si>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</si>
  <si>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</si>
  <si>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</si>
  <si>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</si>
  <si>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</si>
  <si>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</si>
  <si>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</si>
  <si>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7,15</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</si>
  <si>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</si>
  <si>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</si>
  <si>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</si>
  <si>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</si>
  <si>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</si>
  <si>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</si>
  <si>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</si>
  <si>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</si>
  <si>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</si>
  <si>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12,7 MM (1/2"), COM ALMA DE ACO CABO INDEPENDENTE 6 X 25 F                                                                                                                                                                                                                                                                                                                                                                                                              </t>
  </si>
  <si>
    <t xml:space="preserve">CABO DE ACO GALVANIZADO, DIAMETRO 12,7 MM (1/2"), COM ALMA DE FIBRA 6 X 25 F                                                                                                                                                                                                                                                                                                                                                                                                                              </t>
  </si>
  <si>
    <t xml:space="preserve">CABO DE ACO GALVANIZADO, DIAMETRO 9,53 MM (3/8"), COM ALMA DE FIBRA 6 X 25 F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</si>
  <si>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</si>
  <si>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</si>
  <si>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</si>
  <si>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</si>
  <si>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</si>
  <si>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</si>
  <si>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</si>
  <si>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</si>
  <si>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</si>
  <si>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</si>
  <si>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</si>
  <si>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</si>
  <si>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</si>
  <si>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</si>
  <si>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255,24</t>
  </si>
  <si>
    <t xml:space="preserve">CABO DE COBRE NU 35 MM2 MEIO-DURO                                                                                                                                                                                                                                                                                                                                                                                                                                                                         </t>
  </si>
  <si>
    <t xml:space="preserve">CABO DE COBRE NU 50 MM2 MEIO-DURO                                                                                                                                                                                                                                                                                                                                                                                                                                                                         </t>
  </si>
  <si>
    <t xml:space="preserve">CABO DE COBRE NU 70 MM2 MEIO-DURO                                                                                                                                                                                                                                                                                                                                                                                                                                                                         </t>
  </si>
  <si>
    <t xml:space="preserve">CABO DE COBRE NU 95 MM2 MEIO-DURO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</si>
  <si>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</si>
  <si>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</si>
  <si>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</si>
  <si>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</si>
  <si>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</si>
  <si>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</si>
  <si>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</si>
  <si>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</si>
  <si>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</si>
  <si>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</si>
  <si>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</si>
  <si>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</si>
  <si>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</si>
  <si>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</si>
  <si>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</si>
  <si>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</si>
  <si>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</si>
  <si>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</si>
  <si>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</si>
  <si>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</si>
  <si>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</si>
  <si>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</si>
  <si>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</si>
  <si>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</si>
  <si>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</si>
  <si>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</si>
  <si>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13,00</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</si>
  <si>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</si>
  <si>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</si>
  <si>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</si>
  <si>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</si>
  <si>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</si>
  <si>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</si>
  <si>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</si>
  <si>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</si>
  <si>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</si>
  <si>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</si>
  <si>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8,95</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</si>
  <si>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</si>
  <si>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</si>
  <si>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</si>
  <si>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</si>
  <si>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</si>
  <si>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35 MM2                                                                                                                                                                                                                                                                                                                                                                                          </t>
  </si>
  <si>
    <t xml:space="preserve">CABO DE COBRE, RIGIDO, CLASSE 2, ISOLACAO EM PVC/A, ANTICHAMA BWF-B, 1 CONDUTOR, 450/750 V, SECAO NOMINAL 50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</si>
  <si>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</si>
  <si>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</si>
  <si>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</si>
  <si>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REDE, PAR TRANCADO U/UTP, 4 PARES, CATEGORIA 5E (CAT 5E), ISOLAMENTO PVC (CM)                                                                                                                                                                                                                                                                                                                                                                                                                     </t>
  </si>
  <si>
    <t xml:space="preserve">CABO DE REDE, PAR TRANCADO U/UTP, 4 PARES, CATEGORIA 5E (CAT 5E), ISOLAMENTO PVC (CMX)                                                                                                                                                                                                                                                                                                                                                                                                                    </t>
  </si>
  <si>
    <t xml:space="preserve">CABO DE REDE, PAR TRANCADO U/UTP, 4 PARES, CATEGORIA 5E (CAT 5E), ISOLAMENTO PVC (LSZH)                                                                                                                                                                                                                                                                                                                                                                                                                   </t>
  </si>
  <si>
    <t xml:space="preserve">CABO DE REDE, PAR TRANCADO UTP, 4 PARES, CATEGORIA 6 (CAT 6), ISOLAMENTO PVC (LSZH)                                                                                                                                                                                                                                                                                                                                                                                                                       </t>
  </si>
  <si>
    <t xml:space="preserve">CABO FLEXIVEL PVC 750 V, 2 CONDUTORES DE 1,5 MM2                                                                                                                                                                                                                                                                                                                                                                                                                                                          </t>
  </si>
  <si>
    <t>23,16</t>
  </si>
  <si>
    <t xml:space="preserve">CABO FLEXIVEL PVC 750 V, 2 CONDUTORES DE 4,0 MM2                                                                                                                                                                                                                                                                                                                                                                                                                                                          </t>
  </si>
  <si>
    <t xml:space="preserve">CABO FLEXIVEL PVC 750 V, 2 CONDUTORES DE 6,0 MM2                                                                                                                                                                                                                                                                                                                                                                                                                                                          </t>
  </si>
  <si>
    <t xml:space="preserve">CABO FLEXIVEL PVC 750 V, 3 CONDUTORES DE 1,5 MM2                                                                                                                                                                                                                                                                                                                                                                                                                                                          </t>
  </si>
  <si>
    <t>6,38</t>
  </si>
  <si>
    <t xml:space="preserve">CABO FLEXIVEL PVC 750 V, 3 CONDUTORES DE 4,0 MM2                                                                                                                                                                                                                                                                                                                                                                                                                                                          </t>
  </si>
  <si>
    <t xml:space="preserve">CABO FLEXIVEL PVC 750 V, 3 CONDUTORES DE 6,0 MM2                                                                                                                                                                                                                                                                                                                                                                                                                                                          </t>
  </si>
  <si>
    <t xml:space="preserve">CABO FLEXIVEL PVC 750 V, 4 CONDUTORES DE 1,5 MM2                                                                                                                                                                                                                                                                                                                                                                                                                                                          </t>
  </si>
  <si>
    <t>43,93</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</si>
  <si>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</si>
  <si>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</si>
  <si>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</si>
  <si>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</si>
  <si>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</si>
  <si>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</si>
  <si>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</si>
  <si>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</si>
  <si>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</si>
  <si>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</si>
  <si>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</si>
  <si>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</si>
  <si>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</si>
  <si>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</si>
  <si>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</si>
  <si>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</si>
  <si>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</si>
  <si>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</si>
  <si>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</si>
  <si>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</si>
  <si>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</si>
  <si>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</si>
  <si>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</si>
  <si>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</si>
  <si>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</si>
  <si>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</si>
  <si>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</si>
  <si>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</si>
  <si>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</si>
  <si>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</si>
  <si>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</si>
  <si>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</si>
  <si>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</si>
  <si>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</si>
  <si>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</si>
  <si>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</si>
  <si>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</si>
  <si>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 xml:space="preserve">CADEIRA SUSPENSA MANUAL / BALANCIM INDIVIDUAL (NBR 14751)                                                                                                                                                                                                                                                                                                                                                                                                                                                 </t>
  </si>
  <si>
    <t xml:space="preserve">CAIBRO ROLICO DE MADEIRA TRATADA, D = 4 A 7 CM, H = 3,00 M, EM EUCALIPTO OU EQUIVALENTE DA REGIAO                                                                                                                                                                                                                                                                                                                                                                                                         </t>
  </si>
  <si>
    <t xml:space="preserve">CAIBRO 5 X 5 CM EM PINUS, MISTA OU EQUIVALENTE DA REGIAO - BRUTA                                                                                                                                                                                                                                                                                                                                                                                                                                          </t>
  </si>
  <si>
    <t xml:space="preserve">CAIXA DE CONCRETO ARMADO PRE-MOLDADO, COM FUNDO E SEM TAMPA, DIMENSOES DE 0,30 X 0,30 X 0,30 M                                                                                                                                                                                                                                                                                                                                                                                                            </t>
  </si>
  <si>
    <t xml:space="preserve">CAIXA DE CONCRETO ARMADO PRE-MOLDADO, COM FUNDO E SEM TAMPA, DIMENSOES DE 0,40 X 0,40 X 0,40 M                                                                                                                                                                                                                                                                                                                                                                                                            </t>
  </si>
  <si>
    <t xml:space="preserve">CAIXA DE CONCRETO ARMADO PRE-MOLDADO, COM FUNDO E SEM TAMPA, DIMENSOES DE 0,60 X 0,60 X 0,50 M                                                                                                                                                                                                                                                                                                                                                                                                            </t>
  </si>
  <si>
    <t xml:space="preserve">CAIXA DE CONCRETO ARMADO PRE-MOLDADO, COM FUNDO E SEM TAMPA, DIMENSOES DE 0,80 X 0,80 X 0,50 M                                                                                                                                                                                                                                                                                                                                                                                                            </t>
  </si>
  <si>
    <t xml:space="preserve">CAIXA DE CONCRETO ARMADO PRE-MOLDADO, COM FUNDO E SEM TAMPA, DIMENSOES DE 1,00 X 1,00 X 0,50 M                                                                                                                                                                                                                                                                                                                                                                                                            </t>
  </si>
  <si>
    <t xml:space="preserve">CAIXA DE CONCRETO ARMADO PRE-MOLDADO, COM FUNDO E TAMPA, DIMENSOES DE 0,30 X 0,30 X 0,30 M                                                                                                                                                                                                                                                                                                                                                                                                                </t>
  </si>
  <si>
    <t xml:space="preserve">CAIXA DE CONCRETO ARMADO PRE-MOLDADO, COM FUNDO E TAMPA, DIMENSOES DE 0,40 X 0,40 X 0,40 M                                                                                                                                                                                                                                                                                                                                                                                                                </t>
  </si>
  <si>
    <t xml:space="preserve">CAIXA DE CONCRETO ARMADO PRE-MOLDADO, COM FUNDO E TAMPA, DIMENSOES DE 0,60 X 0,60 X 0,50 M                                                                                                                                                                                                                                                                                                                                                                                                                </t>
  </si>
  <si>
    <t xml:space="preserve">CAIXA DE CONCRETO ARMADO PRE-MOLDADO, SEM FUNDO, QUADRADA, DIMENSOES DE 0,30 X 0,30 X 0,30 M                                                                                                                                                                                                                                                                                                                                                                                                              </t>
  </si>
  <si>
    <t xml:space="preserve">CAIXA DE CONCRETO ARMADO PRE-MOLDADO, SEM FUNDO, QUADRADA, DIMENSOES DE 0,40 X 0,40 X 0,40 M                                                                                                                                                                                                                                                                                                                                                                                                              </t>
  </si>
  <si>
    <t xml:space="preserve">CAIXA DE CONCRETO ARMADO PRE-MOLDADO, SEM FUNDO, QUADRADA, DIMENSOES DE 0,60 X 0,60 X 0,50 M                                                                                                                                                                                                                                                                                                                                                                                                              </t>
  </si>
  <si>
    <t xml:space="preserve">CAIXA DE CONCRETO ARMADO PRE-MOLDADO, SEM FUNDO, QUADRADA, DIMENSOES DE 0,80 X 0,80 X 0,50 M                                                                                                                                                                                                                                                                                                                                                                                                              </t>
  </si>
  <si>
    <t xml:space="preserve">CAIXA DE CONCRETO ARMADO PRE-MOLDADO, SEM FUNDO, QUADRADA, DIMENSOES DE 1,00 X 1,00 X 0,50 M                                                                                                                                                                                                                                                                                                                                                                                                              </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</si>
  <si>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</si>
  <si>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</si>
  <si>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 xml:space="preserve">CAIXA DE GORDURA CILINDRICA EM CONCRETO SIMPLES,  PRE-MOLDADA, COM DIAMETRO DE 40 CM E ALTURA DE 45 CM, COM TAMPA                                                                                                                                                                                                                                                                                                                                                                                         </t>
  </si>
  <si>
    <t xml:space="preserve">CAIXA DE GORDURA EM PVC, DIAMETRO MINIMO 300 MM, DIAMETRO DE SAIDA 100 MM, CAPACIDADE  APROXIMADA 18 LITROS, COM TAMPA E CESTO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</si>
  <si>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</si>
  <si>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</si>
  <si>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</si>
  <si>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</si>
  <si>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INSPECAO PARA ATERRAMENTO E PARA RAIOS, EM POLIPROPILENO,  DIAMETRO = 300 MM X ALTURA = 400 MM                                                                                                                                                                                                                                                                                                                                                                                                   </t>
  </si>
  <si>
    <t xml:space="preserve">CAIXA DE INSPECAO PARA ATERRAMENTO OU OUTRO USO, EM PVC, DN = 250 X 250 MM                                                                                                                                                                                                                                                                                                                                                                                                                                </t>
  </si>
  <si>
    <t xml:space="preserve">CAIXA DE INSPECAO PARA ATERRAMENTO OU OUTRO USO, EM PVC, DN = 300 X *300* MM                                                                                                                                                                                                                                                                                                                                                                                                                              </t>
  </si>
  <si>
    <t xml:space="preserve">CAIXA DE INSPECAO PARA ATERRAMENTO OU OUTRO USO, EM PVC, DN = 300 X 250 MM                                                                                                                                                                                                                                                                                                                                                                                                                                </t>
  </si>
  <si>
    <t xml:space="preserve">CAIXA DE INSPECAO PARA ATERRAMENTO OU OUTRO USO, EM PVC, DN = 300 X 600 MM                                                                                                                                                                                                                                                                                                                                                                                                                                </t>
  </si>
  <si>
    <t xml:space="preserve">CAIXA DE LUZ "3 X 3" EM ACO ESMALTADA                                                                                                                                                                                                                                                                                                                                                                                                                                                                     </t>
  </si>
  <si>
    <t xml:space="preserve">CAIXA DE LUZ "4 X 2" EM ACO ESMALTADA                                                                                                                                                                                                                                                                                                                                                                                                                                                                     </t>
  </si>
  <si>
    <t xml:space="preserve">CAIXA DE LUZ "4 X 4" EM ACO ESMALTADA                                                                                                                                                                                                                                                                                                                                                                                                                                                                     </t>
  </si>
  <si>
    <t xml:space="preserve">CAIXA DE PASSAGEM / DERIVACAO / LUZ, OCTOGONAL 4 X4, EM ACO ESMALTADA, COM FUNDO MOVEL SIMPLES (FMS)                                                                                                                                                                                                                                                                                                                                                                                                      </t>
  </si>
  <si>
    <t xml:space="preserve">CAIXA DE PASSAGEM ELETRICA DE PAREDE, DE EMBUTIR, EM PVC, COM TAMPA APARAFUSADA, DIMENSOES 120 X 120 X *75* MM                                                                                                                                                                                                                                                                                                                                                                                            </t>
  </si>
  <si>
    <t xml:space="preserve">CAIXA DE PASSAGEM ELETRICA DE PAREDE, DE EMBUTIR, EM PVC, COM TAMPA APARAFUSADA, DIMENSOES 150 X 150 X *75* MM                                                                                                                                                                                                                                                                                                                                                                                            </t>
  </si>
  <si>
    <t xml:space="preserve">CAIXA DE PASSAGEM ELETRICA DE PAREDE, DE EMBUTIR, EM PVC, COM TAMPA APARAFUSADA, DIMENSOES 200 X 200 X *90* MM                                                                                                                                                                                                                                                                                                                                                                                            </t>
  </si>
  <si>
    <t xml:space="preserve">CAIXA DE PASSAGEM ELETRICA DE PAREDE, DE EMBUTIR, EM TERMOPLASTICO / PVC, COM TAMPA APARAFUSADA, DIMENSOES 400 X 400 X *120* MM                                                                                                                                                                                                                                                                                                                                                                           </t>
  </si>
  <si>
    <t xml:space="preserve">CAIXA DE PASSAGEM ELETRICA DE PAREDE, DE SOBREPOR, EM PVC, COM TAMPA APARAFUSADA, DIMENSOES 300 X 300 X *100* MM                                                                                                                                                                                                                                                                                                                                                                                          </t>
  </si>
  <si>
    <t xml:space="preserve">CAIXA DE PASSAGEM ELETRICA DE PAREDE, DE SOBREPOR, EM PVC, COM TAMPA APARAFUSADA, DIMENSOES, 400 X 400 X *120* MM                                                                                                                                                                                                                                                                                                                                                                                         </t>
  </si>
  <si>
    <t xml:space="preserve">CAIXA DE PASSAGEM ELETRICA DE PAREDE, DE SOBREPOR, EM TERMOPLASTICO / PVC, COM TAMPA APARAFUSA, DIMENSOES 200 X 200 X *100* MM                                                                                                                                                                                                                                                                                                                                                                            </t>
  </si>
  <si>
    <t xml:space="preserve">CAIXA DE PASSAGEM ELETRICA DE PAREDE, DE SOBREPOR, EM TERMOPLASTICO / PVC, COM TAMPA APARAFUSADA, DIMENSOES, 150 X 150 X *100* MM                                                                                                                                                                                                                                                                                                                                                                         </t>
  </si>
  <si>
    <t xml:space="preserve">CAIXA DE PASSAGEM ELETRICA, PARA PISO, EM PVC, DIMENSOES DE 3/4" A 4"                                                                                                                                                                                                                                                                                                                                                                                                                                     </t>
  </si>
  <si>
    <t xml:space="preserve">CAIXA DE PASSAGEM METALICA DE SOBREPOR COM TAMPA PARAFUSADA, DIMENSOES 20 X 20 X 10 CM                                                                                                                                                                                                                                                                                                                                                                                                                    </t>
  </si>
  <si>
    <t xml:space="preserve">CAIXA DE PASSAGEM METALICA DE SOBREPOR COM TAMPA PARAFUSADA, DIMENSOES 30 X 30 X 10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</si>
  <si>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</si>
  <si>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</si>
  <si>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</si>
  <si>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</si>
  <si>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</si>
  <si>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METALICA, DE SOBREPOR, COM TAMPA APARAFUSADA, DIMENSOES 15 X 15 X *10* CM                                                                                                                                                                                                                                                                                                                                                                                                               </t>
  </si>
  <si>
    <t xml:space="preserve">CAIXA DE PASSAGEM METALICA, DE SOBREPOR, COM TAMPA APARAFUSADA, DIMENSOES 35 X 35 X *12* CM                                                                                                                                                                                                                                                                                                                                                                                                               </t>
  </si>
  <si>
    <t xml:space="preserve">CAIXA DE PASSAGEM/ LUZ / TELEFONIA, DE EMBUTIR,  EM CHAPA DE ACO GALVANIZADO, DIMENSOES 150 X 150 X 15 CM (PADRAO CONCESSIONARIA LOCAL)                                                                                                                                                                                                                                                                                                                                                                   </t>
  </si>
  <si>
    <t xml:space="preserve">CAIXA DE PASSAGEM/ LUZ / TELEFONIA, DE EMBUTIR,  EM CHAPA DE ACO GALVANIZADO, DIMENSOES 20 X 20 X *12* CM (PADRAO CONCESSIONARIA LOCAL)                                                                                                                                                                                                                                                                                                                                                                   </t>
  </si>
  <si>
    <t xml:space="preserve">CAIXA DE PASSAGEM/ LUZ / TELEFONIA, DE EMBUTIR,  EM CHAPA DE ACO GALVANIZADO, DIMENSOES 200 X 200 X 20 CM (PADRAO CONCESSIONARIA LOCAL)                                                                                                                                                                                                                                                                                                                                                                   </t>
  </si>
  <si>
    <t xml:space="preserve">CAIXA DE PASSAGEM/ LUZ / TELEFONIA, DE EMBUTIR,  EM CHAPA DE ACO GALVANIZADO, DIMENSOES 40 X 40 X *12* CM (PADRAO CONCESSIONARIA LOCAL)                                                                                                                                                                                                                                                                                                                                                                   </t>
  </si>
  <si>
    <t xml:space="preserve">CAIXA DE PASSAGEM/ LUZ / TELEFONIA, DE EMBUTIR,  EM CHAPA DE ACO GALVANIZADO, DIMENSOES 60 X 60 X *12* CM (PADRAO CONCESSIONARIA LOCAL)                                                                                                                                                                                                                                                                                                                                                                   </t>
  </si>
  <si>
    <t xml:space="preserve">CAIXA DE PASSAGEM/ LUZ / TELEFONIA, DE EMBUTIR,  EM CHAPA DE ACO GALVANIZADO, DIMENSOES 80 X 80 X *12* CM (PADRAO CONCESSIONARIA LOCAL)                                                                                                                                                                                                                                                                                                                                                                   </t>
  </si>
  <si>
    <t xml:space="preserve">CAIXA DE PASSAGEM/ LUZ / TELEFONIA, DE EMBUTIR, EM CHAPA DE ACO GALVANIZADO, DIMENSOES 120 X 120 X *12* CM (PADRAO CONCESSIONARIA LOCAL)                                                                                                                                                                                                                                                                                                                                                                  </t>
  </si>
  <si>
    <t xml:space="preserve">CAIXA DE PASSAGEM/ LUZ / TELEFONIA, DE SOBREPOR,  EM CHAPA DE ACO GALVANIZADO, DIMENSOES 80 X 80 X *12* CM (PADRAO CONCESSIONARIA LOCAL)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</si>
  <si>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</si>
  <si>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</si>
  <si>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</si>
  <si>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</si>
  <si>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INTERNA/EXTERNA DE MEDICAO PARA 1 MEDIDOR TRIFASICO, COM VISOR, EM CHAPA DE ACO 18 USG (PADRAO DA CONCESSIONARIA LOCAL)                                                                                                                                                                                                                                                                                                                                                                             </t>
  </si>
  <si>
    <t xml:space="preserve">CAIXA INTERNA/EXTERNA DE MEDICAO PARA 4 MEDIDORES MONOFASICOS, COM VISOR, EM CHAPA DE ACO 18 USG (PADRAO DA CONCESSIONARIA LOCAL)                                                                                                                                                                                                                                                                                                                                                                         </t>
  </si>
  <si>
    <t xml:space="preserve">CAIXA MODULAR PARA MEDIDOR DE ENERGIA AGRUPADA, EM POLICARBONATO /  TERMOPLASTICO, COM SUPORTE PARA DISJUNTOR (PADRAO DA CONCESSIONARIA LOCAL)                                                                                                                                                                                                                                                                                                                                                            </t>
  </si>
  <si>
    <t xml:space="preserve">CAIXA OCTOGONAL DE FUNDO MOVEL, EM PVC, DE 3" X 3", PARA ELETRODUTO FLEXIVEL CORRUGADO                                                                                                                                                                                                                                                                                                                                                                                                                    </t>
  </si>
  <si>
    <t xml:space="preserve">CAIXA OCTOGONAL DE FUNDO MOVEL, EM PVC, DE 4" X 4", PARA ELETRODUTO FLEXIVEL CORRUGADO                                                                                                                                                                                                                                                                                                                                                                                                                    </t>
  </si>
  <si>
    <t>6,64</t>
  </si>
  <si>
    <t xml:space="preserve">CAIXA PARA HIDROMETRO CONCRETO PRE MOLDADO, *0,24 M X 0,45 M X 0,30* M (L X C X A)                                                                                                                                                                                                                                                                                                                                                                                                                        </t>
  </si>
  <si>
    <t xml:space="preserve">CAIXA PARA MEDICAO COLETIVA TIPO L, PADRAO BIFASICO OU TRIFASICO, PARA ATE 4 MEDIDORES, SEM BARRAMENTO E COM PORTAS INFERIOR E SUPERIOR                                                                                                                                                                                                                                                                                                                                                                   </t>
  </si>
  <si>
    <t xml:space="preserve">CAIXA PARA MEDICAO COLETIVA TIPO M, PADRAO BIFASICO OU TRIFASICO, PARA ATE 8 MEDIDORES, SEM BARRAMENTO E COM PORTAS INFERIOR E SUPERIOR                                                                                                                                                                                                                                                                                                                                                                   </t>
  </si>
  <si>
    <t xml:space="preserve">CAIXA PARA MEDICAO COLETIVA TIPO N, PADRAO BIFASICO OU TRIFASICO, PARA ATE 12 MEDIDORES, SEM BARRAMENTO E COM PORTAS INFERIOR E SUPERIOR                                                                                                                                                                                                                                                                                                                                                                  </t>
  </si>
  <si>
    <t xml:space="preserve">CAIXA PARA MEDIDOR MONOFASICO, EM POLICARBONATO / TERMOPLASTICO, PARA ALOJAR 1 DISJUNTOR (PADRAO DA CONCESSIONARIA LOCAL)                                                                                                                                                                                                                                                                                                                                                                                 </t>
  </si>
  <si>
    <t xml:space="preserve">CAIXA PARA MEDIDOR POLIFASICO, EM POLICARBONATO / TERMOPLASTICO, PARA ALOJAR 1 DISJUNTOR (PADRAO DA CONCESSIONARIA LOCAL)                                                                                                                                                                                                                                                                                                                                                                                 </t>
  </si>
  <si>
    <t xml:space="preserve">CAIXA PRE-MOLDADA PARA BOCA DE LOBO, EM CONCRETO ARMADO, COM FCK DE 25 MPA, COM DIMENSOES 1,10 X 0,65 X 1,00 M (COMPRIMENTO X LARGURA X ALTURA)                                                                                                                                                                                                                                                                                                                                                           </t>
  </si>
  <si>
    <t xml:space="preserve">CAIXA SIFONADA PVC, 100 X 100 X 50 MM, COM GRELHA REDONDA, BRANCA                                                                                                                                                                                                                                                                                                                                                                                                                                         </t>
  </si>
  <si>
    <t xml:space="preserve">CAIXA SIFONADA PVC, 250 X 230 X 75 MM, COM TAMPA CEGA QUADRADA, BRANCA                                                                                                                                                                                                                                                                                                                                                                                                                                    </t>
  </si>
  <si>
    <t xml:space="preserve">CAIXA SIFONADA, PVC, 150 X *185* X 75 MM, COM GRELHA QUADRADA, BRANCA                                                                                                                                                                                                                                                                                                                                                                                                                                     </t>
  </si>
  <si>
    <t xml:space="preserve">CAIXA SIFONADA, PVC, 150 X 150 X 50 MM, COM GRELHA QUADRADA, BRANCA (NBR 5688)                                                                                                                                                                                                                                                                                                                                                                                                                            </t>
  </si>
  <si>
    <t>44,45</t>
  </si>
  <si>
    <t xml:space="preserve">CAIXA SIFONADA, PVC, 150 X 150 X 50 MM, COM GRELHA REDONDA,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</si>
  <si>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</si>
  <si>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</si>
  <si>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</si>
  <si>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</si>
  <si>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</si>
  <si>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</si>
  <si>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</si>
  <si>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</si>
  <si>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QUADRADA DE CHAPA DE ACO GALVANIZADA NUM 24, CORTE 100 CM                                                                                                                                                                                                                                                                                                                                                                                                                                           </t>
  </si>
  <si>
    <t xml:space="preserve">CALHA QUADRADA DE CHAPA DE ACO GALVANIZADA NUM 24, CORTE 33 CM                                                                                                                                                                                                                                                                                                                                                                                                                                            </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</si>
  <si>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</si>
  <si>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</si>
  <si>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</si>
  <si>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</si>
  <si>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</si>
  <si>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</si>
  <si>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</si>
  <si>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82,50</t>
  </si>
  <si>
    <t xml:space="preserve">CALHA/CANALETA DE CONCRETO SIMPLES, TIPO MEIA CANA, DIAMETRO DE 60 CM, PARA AGUA PLUVIAL                                                                                                                                                                                                                                                                                                                                                                                                                  </t>
  </si>
  <si>
    <t xml:space="preserve">CALHA/CANALETA DE CONCRETO SIMPLES, TIPO MEIA CANA, DIAMETRO DE 80 CM, PARA AGUA PLUVIAL                                                                                                                                                                                                                                                                                                                                                                                                                  </t>
  </si>
  <si>
    <t xml:space="preserve">CAMADA SEPARADORA DE FILME DE POLIETILENO 20 A 25 MICRA                                                                                                                                                                                                                                                                                                                                                                                                                                                   </t>
  </si>
  <si>
    <t xml:space="preserve">CAMINHAO TOCO, PESO BRUTO TOTAL 10700 KG, CARGA UTIL MAXIMA 7400 KG, DISTANCIA ENTRE EIXOS 4,00 M, POTENCIA 175 CV (INCLUI CABINE E CHASSI, NAO INCLUI CARROCERIA)                                                                                                                                                                                                                                                                                                                                        </t>
  </si>
  <si>
    <t xml:space="preserve">CAMINHAO TOCO, PESO BRUTO TOTAL 13200 KG, CARGA UTIL MAXIMA 9200 KG, DISTANCIA ENTRE EIXOS 3,31 M, POTENCIA 175 CV (INCLUI CABINE E CHASSI, NAO INCLUI CARROCERIA)                                                                                                                                                                                                                                                                                                                                        </t>
  </si>
  <si>
    <t xml:space="preserve">CAMINHAO TOCO, PESO BRUTO TOTAL 14300 KG, CARGA UTIL MAXIMA 9480 KG, DISTANCIA ENTRE EIXOS 4,80 M, POTENCIA 185 CV (INCLUI CABINE E CHASSI, NAO INCLUI CARROCERIA)                                                                                                                                                                                                                                                                                                                                        </t>
  </si>
  <si>
    <t xml:space="preserve">CAMINHAO TOCO, PESO BRUTO TOTAL 16000 KG, CARGA UTIL MAXIMA 10600 KG, DISTANCIA ENTRE EIXOS 4,80 M, POTENCIA 277 CV (INCLUI CABINE E CHASSI, NAO INCLUI CARROCERIA)                                                                                                                                                                                                                                                                                                                                       </t>
  </si>
  <si>
    <t xml:space="preserve">CAMINHAO TOCO, PESO BRUTO TOTAL 16000 KG, CARGA UTIL MAXIMA 10830 KG, DISTANCIA ENTRE EIXOS 3,56 M, POTENCIA 226 CV (INCLUI CABINE E CHASSI, NAO INCLUI CARROCERIA)                                                                                                                                                                                                                                                                                                                                       </t>
  </si>
  <si>
    <t xml:space="preserve">CAMINHAO TOCO, PESO BRUTO TOTAL 16000 KG, CARGA UTIL MAXIMA 11030 KG, DISTANCIA ENTRE EIXOS 5,41 M, POTENCIA 185 CV (INCLUI CABINE E CHASSI, NAO INCLUI CARROCERIA)                                                                                                                                                                                                                                                                                                                                       </t>
  </si>
  <si>
    <t xml:space="preserve">CAMINHAO TOCO, PESO BRUTO TOTAL 8500 KG, CARGA UTIL MAXIMA 5600 KG, DISTANCIA ENTRE EIXOS 3,40 M, POTENCIA 167 CV (INCLUI CABINE E CHASSI, NAO INCLUI CARROCERIA)                                                                                                                                                                                                                                                                                                                                         </t>
  </si>
  <si>
    <t xml:space="preserve">CAMINHAO TOCO, PESO BRUTO TOTAL 9600 KG, CARGA UTIL MAXIMA 6190 KG, DISTANCIA ENTRE EIXOS 3,70 M, POTENCIA 156 CV (INCLUI CABINE E CHASSI, NAO INCLUI CARROCERIA)                                                                                                                                                                                                                                                                                                                                         </t>
  </si>
  <si>
    <t xml:space="preserve">CAMINHAO TRUCADO, PESO BRUTO TOTAL 23000 KG, CARGA UTIL MAXIMA 15285 KG, DISTANCIA ENTRE EIXOS 4,80 M, POTENCIA 326 CV (INCLUI CABINE E CHASSI, NAO INCLUI CARROCERIA)                                                                                                                                                                                                                                                                                                                                    </t>
  </si>
  <si>
    <t xml:space="preserve">CAMINHAO TRUCADO, PESO BRUTO TOTAL 23000 KG, CARGA UTIL MAXIMA 15460 KG, DISTANCIA ENTRE EIXOS 4,80 M, POTENCIA 286 CV (INCLUI CABINE E CHASSI, NAO INCLUI CARROCERIA)                                                                                                                                                                                                                                                                                                                                    </t>
  </si>
  <si>
    <t xml:space="preserve">CAMINHAO TRUCADO, PESO BRUTO TOTAL 23000 KG, CARGA UTIL MAXIMA 16360 KG, CABINE ESTENDIDA, DISTANCIA ENTRE EIXOS 3,56 M, POTENCIA 277 CV (INCLUI CABINE E CHASSI, NAO INCLUI CARROCERIA)                                                                                                                                                                                                                                                                                                                  </t>
  </si>
  <si>
    <t xml:space="preserve">CAMINHAO TRUCADO, PESO BRUTO TOTAL 23000 KG, CARGA UTIL MAXIMA 16540 KG, DISTANCIA ENTRE EIXOS 4,80 M, POTENCIA 256 CV (INCLUI CABINE E CHASSI, NAO INCLUI CARROCERIA)                                                                                                                                                                                                                                                                                                                                    </t>
  </si>
  <si>
    <t xml:space="preserve">CAMINHONETE COM MOTOR A DIESEL, POTENCIA *160*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</si>
  <si>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</si>
  <si>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</si>
  <si>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</si>
  <si>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DE CONCRETO ESTRUTURAL 14 X 19 X 29 CM, FBK 14 MPA (NBR 6136)                                                                                                                                                                                                                                                                                                                                                                                                                                    </t>
  </si>
  <si>
    <t xml:space="preserve">CANALETA DE CONCRETO ESTRUTURAL 14 X 19 X 29 CM, FBK 4,5 MPA (NBR 6136)                                                                                                                                                                                                                                                                                                                                                                                                                                   </t>
  </si>
  <si>
    <t xml:space="preserve">CANALETA DE CONCRETO ESTRUTURAL 14 X 19 X 39 CM, FBK 14 MPA (NBR 6136)                                                                                                                                                                                                                                                                                                                                                                                                                                    </t>
  </si>
  <si>
    <t xml:space="preserve">CANALETA DE CONCRETO ESTRUTURAL 14 X 19 X 39 CM, FBK 4,5 MPA (NBR 6136)                                                                                                                                                                                                                                                                                                                                                                                                                                   </t>
  </si>
  <si>
    <t xml:space="preserve">CANALETA DE CONCRETO 14 X 19 X 19 CM (CLASSE C - NBR 6136)                                                                                                                                                                                                                                                                                                                                                                                                                                                </t>
  </si>
  <si>
    <t xml:space="preserve">CANALETA DE CONCRETO 19 X 19 X 19 CM (CLASSE C - NBR 6136)                                                                                                                                                                                                                                                                                                                                                                                                                                                </t>
  </si>
  <si>
    <t xml:space="preserve">CANALETA DE CONCRETO 9 X 19 X 19 CM (CLASSE C - NBR 6136)                                                                                                                                                                                                                                                                                                                                                                                                                                                 </t>
  </si>
  <si>
    <t xml:space="preserve">CANOPLA ACABAMENTO CROMADO PARA INSTALACAO DE SPRINKLER, SOB FORRO, 15 MM                                                                                                                                                                                                                                                                                                                                                                                                                                 </t>
  </si>
  <si>
    <t xml:space="preserve">CANTONEIRA (ABAS IGUAIS) EM ACO CARBONO, 25,4 MM X 3,17 MM (L X E), 1,27KG/M                                                                                                                                                                                                                                                                                                                                                                                                                              </t>
  </si>
  <si>
    <t xml:space="preserve">CANTONEIRA (ABAS IGUAIS) EM ACO CARBONO, 38,1 MM X 3,17 MM (L X E), 3,48 KG/M                                                                                                                                                                                                                                                                                                                                                                                                                             </t>
  </si>
  <si>
    <t xml:space="preserve">CANTONEIRA (ABAS IGUAIS) EM ACO CARBONO, 50,8 MM X 9,53 MM (L X E), 6,99 KG/M                                                                                                                                                                                                                                                                                                                                                                                                                             </t>
  </si>
  <si>
    <t xml:space="preserve">CANTONEIRA ACO ABAS IGUAIS (QUALQUER BITOLA), ESPESSURA ENTRE 1/8" E 1/4"                                                                                                                                                                                                                                                                                                                                                                                                                                 </t>
  </si>
  <si>
    <t xml:space="preserve">CAP OU TAMPAO DE FERRO GALVANIZADO, COM ROSCA BSP, DE 1 1/2"                                                                                                                                                                                                                                                                                                                                                                                                                                              </t>
  </si>
  <si>
    <t>22,05</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</si>
  <si>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</si>
  <si>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</si>
  <si>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</si>
  <si>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</si>
  <si>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11,70</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</si>
  <si>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</si>
  <si>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</si>
  <si>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</si>
  <si>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</si>
  <si>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</si>
  <si>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</si>
  <si>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</si>
  <si>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</si>
  <si>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1/2", PARA AGUA FRIA PREDIAL                                                                                                                                                                                                                                                                                                                                                                                                                                                           </t>
  </si>
  <si>
    <t xml:space="preserve">CAP PVC, ROSCAVEL, 1",  PARA AGUA FRIA PREDIAL                                                                                                                                                                                                                                                                                                                                                                                                                                                            </t>
  </si>
  <si>
    <t xml:space="preserve">CAP PVC, ROSCAVEL, 3/4",  PARA AGUA FRIA PREDIAL                                                                                                                                                                                                                                                                                                                                                                                                                                                          </t>
  </si>
  <si>
    <t xml:space="preserve">CAP PVC, SOLDAVEL, DN 100 MM, SERIE NORMAL, PARA ESGOTO PREDIAL                                                                                                                                                                                                                                                                                                                                                                                                                                           </t>
  </si>
  <si>
    <t>11,54</t>
  </si>
  <si>
    <t xml:space="preserve">CAP PVC, SOLDAVEL, DN 50 MM, SERIE NORMAL, PARA ESGOTO PREDIAL                                                                                                                                                                                                                                                                                                                                                                                                                                            </t>
  </si>
  <si>
    <t xml:space="preserve">CAP PVC, SOLDAVEL, DN 75 MM, SERIE NORMAL, PARA ESGOTO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</si>
  <si>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</si>
  <si>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</si>
  <si>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</si>
  <si>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</si>
  <si>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</si>
  <si>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</si>
  <si>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</si>
  <si>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</si>
  <si>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</si>
  <si>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</si>
  <si>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</si>
  <si>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</si>
  <si>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</si>
  <si>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</si>
  <si>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</si>
  <si>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</si>
  <si>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</si>
  <si>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CAPTOR FRANKLIN (4 PONTAS), EM LATAO CROMADO, H = 300 MM, DUAS DESCIDAS                                                                                                                                                                                                                                                                                                                                                                                                                                   </t>
  </si>
  <si>
    <t xml:space="preserve">CAPTOR FRANKLIN (4 PONTAS), EM LATAO CROMADO, H = 300 MM, UMA DESCIDA                                                                                                                                                                                                                                                                                                                                                                                                                                     </t>
  </si>
  <si>
    <t xml:space="preserve">CAPTOR FRANKLIN (4 PONTAS), EM LATAO CROMADO, H = 350 MM, DUAS DESCIDAS                                                                                                                                                                                                                                                                                                                                                                                                                                   </t>
  </si>
  <si>
    <t xml:space="preserve">CAPTOR FRANKLIN (4 PONTAS), EM LATAO CROMADO, H=350 MM, UMA DESCIDA                                                                                                                                                                                                                                                                                                                                                                                                                                       </t>
  </si>
  <si>
    <t xml:space="preserve">CARPETE DE NYLON EM MANTA PARA TRAFEGO COMERCIAL PESADO, E = 6 A 7 MM (INSTALADO)                                                                                                                                                                                                                                                                                                                                                                                                                         </t>
  </si>
  <si>
    <t>129,00</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</si>
  <si>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</si>
  <si>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</si>
  <si>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</si>
  <si>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</si>
  <si>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(HORISTA)                                                                                                                                                                                                                                                                                                                                                                                                                                                                            </t>
  </si>
  <si>
    <t xml:space="preserve">CARPINTEIRO AUXILIAR (MENSALISTA)                                                                                                                                                                                                                                                                                                                                                                                                                                                                         </t>
  </si>
  <si>
    <t xml:space="preserve">CARPINTEIRO DE ESQUADRIAS (HORISTA)                                                                                                                                                                                                                                                                                                                                                                                                                                                                       </t>
  </si>
  <si>
    <t xml:space="preserve">CARPINTEIRO DE ESQUADRIAS (MENSALISTA)                                                                                                                                                                                                                                                                                                                                                                                                                                                                    </t>
  </si>
  <si>
    <t xml:space="preserve">CARPINTEIRO DE FORMAS (HORISTA)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</si>
  <si>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</si>
  <si>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</si>
  <si>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</si>
  <si>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</si>
  <si>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</si>
  <si>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</si>
  <si>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</si>
  <si>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</si>
  <si>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</si>
  <si>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</si>
  <si>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(DISTRIBUIDOR)                                                                                                                                                                                                                                                                                                                                                                                </t>
  </si>
  <si>
    <t xml:space="preserve">CARVAO ANTRACITO PARA FILTRO, GRAO VARIANDO DE 0,8 ATE 1,1 MM, COEFICIENTE DE UNIFORMIDADE MENOR QUE 1,7 MM (POSTO JAZIDA/PRODUTOR)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</si>
  <si>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</si>
  <si>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</si>
  <si>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</si>
  <si>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</si>
  <si>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</si>
  <si>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</si>
  <si>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</si>
  <si>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</si>
  <si>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</si>
  <si>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(MENSALISTA)                                                                                                                                                                                                                                                                                                                                                                                                                                            </t>
  </si>
  <si>
    <t xml:space="preserve">CENTRO DE MEDICAO AGRUPADA, EM POLICARBONATO / PVC, COM 12 MEDIDORES E PROTECAO GERAL (INCLUI BARRAMENTO, DISJUNTORES E ACESSORIOS DE FIXACAO) (PADRAO CONCESSIONARIA LOCAL)                                                                                                                                                                                                                                                                                                                              </t>
  </si>
  <si>
    <t xml:space="preserve">CENTRO DE MEDICAO AGRUPADA, EM POLICARBONATO / PVC, COM 16 MEDIDORES E PROTECAO GERAL (INCLUI BARRAMENTO, DISJUNTORES E ACESSORIOS DE FIXACAO) (PADRAO CONCESSIONARIA LOCAL)                                                                                                                                                                                                                                                                                                                              </t>
  </si>
  <si>
    <t xml:space="preserve">CENTRO DE MEDICAO AGRUPADA, EM POLICARBONATO / PVC, COM 4 MEDIDORES E PROTECAO GERAL (INCLUI BARRAMENTO, DISJUNTORES E ACESSORIOS DE FIXACAO) (PADRAO CONCESSIONARIA LOCAL)                                                                                                                                                                                                                                                                                                                               </t>
  </si>
  <si>
    <t xml:space="preserve">CENTRO DE MEDICAO AGRUPADA, EM POLICARBONATO / PVC, COM 8 MEDIDORES E PROTECAO GERAL (INCLUI BARRAMENTO, DISJUNTORES E ACESSORIOS DE FIXACAO) (PADRAO CONCESSIONARIA LOCAL)                                                                                                                                                                                                                                                                                                                               </t>
  </si>
  <si>
    <t xml:space="preserve">CERA LIQUIDA INCOLOR MULTIPISO                                                                                                                                                                                                                                                                                                                                                                                                                                                                            </t>
  </si>
  <si>
    <t xml:space="preserve">CHAPA ACO INOX AISI 304 NUMERO 4 (E = 6 MM), ACABAMENTO NUMERO 1 (LAMINADO A QUENTE, FOSCO)                                                                                                                                                                                                                                                                                                                                                                                                               </t>
  </si>
  <si>
    <t xml:space="preserve">CHAPA ACO INOX AISI 304 NUMERO 9 (E = 4 MM), ACABAMENTO NUMERO 1 (LAMINADO A QUENTE, FOSCO)                                                                                                                                                                                                                                                                                                                                                                                                               </t>
  </si>
  <si>
    <t xml:space="preserve">CHAPA DE ACO CARBONO GALVANIZADA, PERFURADA (GRADE FUROS) E = 1,5 MM, DIAMETRO DO FURO = 9,52 MM (FUROS ALTERNADOS HORIZ.)                                                                                                                                                                                                                                                                                                                                                                                </t>
  </si>
  <si>
    <t xml:space="preserve">CHAPA DE ACO CARBONO LAMINADO A QUENTE, QUALIDADE ESTRUTURAL, BITOLA 3/16", E =4,75 MM (37,29 KG/M2)                                                                                                                                                                                                                                                                                                                                                                                                      </t>
  </si>
  <si>
    <t xml:space="preserve">CHAPA DE ACO FINA A FRIO BITOLA MSG 20, E = 0,90 MM (7,20 KG/M2)                                                                                                                                                                                                                                                                                                                                                                                                                                          </t>
  </si>
  <si>
    <t>12,36</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</si>
  <si>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</si>
  <si>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</si>
  <si>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</si>
  <si>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</si>
  <si>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</si>
  <si>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</si>
  <si>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</si>
  <si>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</si>
  <si>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</si>
  <si>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</si>
  <si>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</si>
  <si>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</si>
  <si>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</si>
  <si>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</si>
  <si>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</si>
  <si>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</si>
  <si>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</si>
  <si>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</si>
  <si>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</si>
  <si>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</si>
  <si>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</si>
  <si>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11,32</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</si>
  <si>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</si>
  <si>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</si>
  <si>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</si>
  <si>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</si>
  <si>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</si>
  <si>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</si>
  <si>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</si>
  <si>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</si>
  <si>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</si>
  <si>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</si>
  <si>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</si>
  <si>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</si>
  <si>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</si>
  <si>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</si>
  <si>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</si>
  <si>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</si>
  <si>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</si>
  <si>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</si>
  <si>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</si>
  <si>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</si>
  <si>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</si>
  <si>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</si>
  <si>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</si>
  <si>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EM ACO GALVANIZADO PARA STEEL DECK, COM NERVURAS TRAPEZOIDAIS, LARGURA UTIL DE 915 MM E ESPESSURA DE 0,80 MM                                                                                                                                                                                                                                                                                                                                                                                        </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</si>
  <si>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</si>
  <si>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</si>
  <si>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 xml:space="preserve">CHAPA PARA EMENDA DE VIGA, EM ACO GROSSO, QUALIDADE ESTRUTURAL, BITOLA 3/16 ", E= 4,75 MM, 4 FUROS, LARGURA 45 MM, COMPRIMENTO 500 MM                                                                                                                                                                                                                                                                                                                                                                     </t>
  </si>
  <si>
    <t xml:space="preserve">CHAPA/BOBINA LISA EM ALUMINIO, LIGA 1.200 - H14, QUALQUER ESPESSURA, QUALQUER LARGURA                                                                                                                                                                                                                                                                                                                                                                                                                     </t>
  </si>
  <si>
    <t xml:space="preserve">CHAPA/PAINEL DE MADEIRA COMPENSADA PLASTIFICADA (MADEIRITE PLASTIFICADO) PARA FORMA DE CONCRETO, DE 2200 x 1100 MM, E = *17* MM                                                                                                                                                                                                                                                                                                                                                                           </t>
  </si>
  <si>
    <t xml:space="preserve">CHAPA/PAINEL DE MADEIRA COMPENSADA PLASTIFICADA (MADEIRITE PLASTIFICADO) PARA FORMA DE CONCRETO, DE 2200 x 1100 MM, E = 10 MM                                                                                                                                                                                                                                                                                                                                                                             </t>
  </si>
  <si>
    <t xml:space="preserve">CHAPA/PAINEL DE MADEIRA COMPENSADA PLASTIFICADA (MADEIRITE PLASTIFICADO) PARA FORMA DE CONCRETO, DE 2200 x 1100 MM, E = 12 MM                                                                                                                                                                                                                                                                                                                                                                             </t>
  </si>
  <si>
    <t xml:space="preserve">CHAPA/PAINEL DE MADEIRA COMPENSADA PLASTIFICADA (MADEIRITE PLASTIFICADO) PARA FORMA DE CONCRETO, DE 2200 X 1100 MM, E = 14 MM                                                                                                                                                                                                                                                                                                                                                                             </t>
  </si>
  <si>
    <t xml:space="preserve">CHAPA/PAINEL DE MADEIRA COMPENSADA PLASTIFICADA (MADEIRITE PLASTIFICADO) PARA FORMA DE CONCRETO, DE 2200 X 1100 MM, E = 20 MM                                                                                                                                                                                                                                                                                                                                                                             </t>
  </si>
  <si>
    <t xml:space="preserve">CHAPA/PAINEL DE MADEIRA COMPENSADA PLASTIFICADA (MADEIRITE PLASTIFICADO) PARA FORMA DE CONCRETO, DE 2200 X 1100 MM, E = 6 MM                                                                                                                                                                                                                                                                                                                                                                              </t>
  </si>
  <si>
    <t xml:space="preserve">CHAPA/PAINEL DE MADEIRA COMPENSADA RESINADA (MADEIRITE RESINADO ROSA) PARA FORMA DE CONCRETO, DE 2200 x 1100 MM, E = 14 MM                                                                                                                                                                                                                                                                                                                                                                                </t>
  </si>
  <si>
    <t xml:space="preserve">CHAPA/PAINEL DE MADEIRA COMPENSADA RESINADA (MADEIRITE RESINADO ROSA) PARA FORMA DE CONCRETO, DE 2200 x 1100 MM, E = 17 MM                                                                                                                                                                                                                                                                                                                                                                                </t>
  </si>
  <si>
    <t xml:space="preserve">CHAPA/PAINEL DE MADEIRA COMPENSADA RESINADA (MADEIRITE RESINADO ROSA) PARA FORMA DE CONCRETO, DE 2200 x 1100 MM, E = 8 A 12 MM                                                                                                                                                                                                                                                                                                                                                                            </t>
  </si>
  <si>
    <t xml:space="preserve">CHAPA/PAINEL DE MADEIRA COMPENSADA RESINADA (MADEIRITE RESINADO ROSA) PARA FORMA DE CONCRETO, DE 2200 X 1100 MM, E = 20 MM                                                                                                                                                                                                                                                                                                                                                                                </t>
  </si>
  <si>
    <t xml:space="preserve">CHAPA/PAINEL DE MADEIRA COMPENSADA RESINADA (MADEIRITE RESINADO ROSA) PARA FORMA DE CONCRETO, DE 2200 X 1100 MM, E = 6 MM                                                                                                                                                                                                                                                                                                                                                                                 </t>
  </si>
  <si>
    <t xml:space="preserve">CHAVE DUPLA PARA CONEXOES TIPO STORZ, ENGATE RAPIDO 1 1/2" X 2 1/2", EM LATAO, PARA INSTALACAO PREDIAL COMBATE A INCENDIO                                                                                                                                                                                                                                                                                                                                                                                 </t>
  </si>
  <si>
    <t xml:space="preserve">CHUMBADOR DE ACO TIPO PARABOLT, * 5/8" X 200* MM,  COM PORCA E ARRUELA                                                                                                                                                                                                                                                                                                                                                                                                                                    </t>
  </si>
  <si>
    <t xml:space="preserve">CHUVEIRO COMUM EM PLASTICO BRANCO, COM CANO, 3 TEMPERATURAS, 5500 W (110/220 V)                                                                                                                                                                                                                                                                                                                                                                                                                           </t>
  </si>
  <si>
    <t xml:space="preserve">CHUVEIRO COMUM EM PLASTICO CROMADO, COM CANO, 4 TEMPERATURAS (110/220 V)                                                                                                                                                                                                                                                                                                                                                                                                                                  </t>
  </si>
  <si>
    <t xml:space="preserve">CIMENTO IMPERMEABILIZANTE DE PEGA ULTRARRAPIDA PARA TAMPONAMENTOS                                                                                                                                                                                                                                                                                                                                                                                                                                         </t>
  </si>
  <si>
    <t>16,46</t>
  </si>
  <si>
    <t xml:space="preserve">CIMENTO PORTLAND COMPOSTO CP II-32                                                                                                                                                                                                                                                                                                                                                                                                                                                                        </t>
  </si>
  <si>
    <t xml:space="preserve">CIMENTO PORTLAND DE ALTO FORNO (AF) CP III-40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</si>
  <si>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</si>
  <si>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</si>
  <si>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</si>
  <si>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</si>
  <si>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</si>
  <si>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BRANCA BASE PVA                                                                                                                                                                                                                                                                                                                                                                                                                                                                                      </t>
  </si>
  <si>
    <t xml:space="preserve">COLA PARA TUBOS E MANTAS ELASTOMERICAS, A BASE DE SOLVENTE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</si>
  <si>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</si>
  <si>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</si>
  <si>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</si>
  <si>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</si>
  <si>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</si>
  <si>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</si>
  <si>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</si>
  <si>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</si>
  <si>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</si>
  <si>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60 MM X 1/2" OU 60 MM X 3/4", PARA LIGACAO PREDIAL DE AGUA                                                                                                                                                                                                                                                                                                                                                                            </t>
  </si>
  <si>
    <t>9.200,00</t>
  </si>
  <si>
    <t>7.723,33</t>
  </si>
  <si>
    <t>6.666,66</t>
  </si>
  <si>
    <t>5.153,58</t>
  </si>
  <si>
    <t>91.122,46</t>
  </si>
  <si>
    <t>11.996,87</t>
  </si>
  <si>
    <t xml:space="preserve">COMPACTADOR DE SOLOS DE PERCURSAO (SOQUETE) COM MOTOR A GASOLINA 4 TEMPOS DE 4 HP (4 CV)                                                                                                                                                                                                                                                                                                                                                                                                                  </t>
  </si>
  <si>
    <t>11.399,99</t>
  </si>
  <si>
    <t xml:space="preserve">COMPENSADO NAVAL - CHAPA/PAINEL EM MADEIRA COMPENSADA PRENSADA, DE 2200 X 1600 MM, E = 10 MM                                                                                                                                                                                                                                                                                                                                                                                                              </t>
  </si>
  <si>
    <t xml:space="preserve">COMPENSADO NAVAL - CHAPA/PAINEL EM MADEIRA COMPENSADA PRENSADA, DE 2200 X 1600 MM, E = 12 MM                                                                                                                                                                                                                                                                                                                                                                                                              </t>
  </si>
  <si>
    <t xml:space="preserve">COMPENSADO NAVAL - CHAPA/PAINEL EM MADEIRA COMPENSADA PRENSADA, DE 2200 X 1600 MM, E = 15 MM                                                                                                                                                                                                                                                                                                                                                                                                              </t>
  </si>
  <si>
    <t>89,24</t>
  </si>
  <si>
    <t xml:space="preserve">COMPENSADO NAVAL - CHAPA/PAINEL EM MADEIRA COMPENSADA PRENSADA, DE 2200 X 1600 MM, E = 18 MM                                                                                                                                                                                                                                                                                                                                                                                                              </t>
  </si>
  <si>
    <t xml:space="preserve">COMPENSADO NAVAL - CHAPA/PAINEL EM MADEIRA COMPENSADA PRENSADA, DE 2200 X 1600 MM, E = 20 MM                                                                                                                                                                                                                                                                                                                                                                                                              </t>
  </si>
  <si>
    <t xml:space="preserve">COMPENSADO NAVAL - CHAPA/PAINEL EM MADEIRA COMPENSADA PRENSADA, DE 2200 X 1600 MM, E = 25 MM                                                                                                                                                                                                                                                                                                                                                                                                              </t>
  </si>
  <si>
    <t xml:space="preserve">COMPENSADO NAVAL - CHAPA/PAINEL EM MADEIRA COMPENSADA PRENSADA, DE 2200 X 1600 MM, E = 4 MM                                                                                                                                                                                                                                                                                                                                                                                                               </t>
  </si>
  <si>
    <t xml:space="preserve">COMPENSADO NAVAL - CHAPA/PAINEL EM MADEIRA COMPENSADA PRENSADA, DE 2200 X 1600 MM, E = 6 MM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</si>
  <si>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</si>
  <si>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</si>
  <si>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</si>
  <si>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</si>
  <si>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</si>
  <si>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</si>
  <si>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</si>
  <si>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CONCERTINA CLIPADA (DUPLA) EM ACO GALVANIZADO DE ALTA RESISTENCIA, COM ESPIRAL DE 300 MM, D = 2,76 MM                                                                                                                                                                                                                                                                                                                                                                                                     </t>
  </si>
  <si>
    <t xml:space="preserve">CONCERTINA SIMPLES EM ACO GALVANIZADO DE ALTA RESISTENCIA, COM ESPIRAL DE 300 MM, D = 2,76 MM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</si>
  <si>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</si>
  <si>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</si>
  <si>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</si>
  <si>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</si>
  <si>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130 +/- 20 MM, EXCLUI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</si>
  <si>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</si>
  <si>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</si>
  <si>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</si>
  <si>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</si>
  <si>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</si>
  <si>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</si>
  <si>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C30, COM BRITA 0 E 1, SLUMP = 220 +/- 30 MM, EXCLUI SERVICO DE BOMBEAMENTO (NBR 8953)                                                                                                                                                                                                                                                                                                                                                                   </t>
  </si>
  <si>
    <t xml:space="preserve">CONCRETO USINADO BOMBEAVEL, CLASSE DE RESISTENCIA C35, COM BRITA 0 E 1, SLUMP = 100 +/- 20 MM, EXCLUI SERVICO DE BOMBEAMENTO (NBR 8953)                                                                                                                                                                                                                                                                                                                                                                   </t>
  </si>
  <si>
    <t xml:space="preserve">CONCRETO USINADO BOMBEAVEL, CLASSE DE RESISTENCIA C40,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</si>
  <si>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</si>
  <si>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</si>
  <si>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</si>
  <si>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</si>
  <si>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</si>
  <si>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</si>
  <si>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</si>
  <si>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</si>
  <si>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</si>
  <si>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</si>
  <si>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</si>
  <si>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</si>
  <si>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</si>
  <si>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</si>
  <si>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</si>
  <si>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</si>
  <si>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</si>
  <si>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</si>
  <si>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</si>
  <si>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</si>
  <si>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10,91</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</si>
  <si>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</si>
  <si>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</si>
  <si>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</si>
  <si>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</si>
  <si>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</si>
  <si>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</si>
  <si>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</si>
  <si>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</si>
  <si>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</si>
  <si>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</si>
  <si>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</si>
  <si>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13,42</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</si>
  <si>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</si>
  <si>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</si>
  <si>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</si>
  <si>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</si>
  <si>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</si>
  <si>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</si>
  <si>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</si>
  <si>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</si>
  <si>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</si>
  <si>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</si>
  <si>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</si>
  <si>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</si>
  <si>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</si>
  <si>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</si>
  <si>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11,88</t>
  </si>
  <si>
    <t xml:space="preserve">CONDULETE EM PVC, TIPO "C", SEM TAMPA, DE 1"                                                                                                                                                                                                                                                                                                                                                                                                                                                              </t>
  </si>
  <si>
    <t xml:space="preserve">CONDULETE EM PVC, TIPO "C", SEM TAMPA, DE 3/4"                                                                                                                                                                                                                                                                                                                                                                                                                                                            </t>
  </si>
  <si>
    <t xml:space="preserve">CONDULETE EM PVC, TIPO "E", SEM TAMPA, DE 1/2"                                                                                                                                                                                                                                                                                                                                                                                                                                                            </t>
  </si>
  <si>
    <t>10,31</t>
  </si>
  <si>
    <t xml:space="preserve">CONDULETE EM PVC, TIPO "E", SEM TAMPA, DE 1"                                                                                                                                                                                                                                                                                                                                                                                                                                                              </t>
  </si>
  <si>
    <t xml:space="preserve">CONDULETE EM PVC, TIPO "E", SEM TAMPA, DE 3/4"                                                                                                                                                                                                                                                                                                                                                                                                                                                            </t>
  </si>
  <si>
    <t xml:space="preserve">CONDULETE EM PVC, TIPO "LB", SEM TAMPA, DE 1/2" OU 3/4"                                                                                                                                                                                                                                                                                                                                                                                                                                                   </t>
  </si>
  <si>
    <t xml:space="preserve">CONDULETE EM PVC, TIPO "LB", SEM TAMPA, DE 1"                                                                                                                                                                                                                                                                                                                                                                                                                                                             </t>
  </si>
  <si>
    <t>13,85</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</si>
  <si>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</si>
  <si>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</si>
  <si>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</si>
  <si>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</si>
  <si>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</si>
  <si>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</si>
  <si>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</si>
  <si>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</si>
  <si>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</si>
  <si>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</si>
  <si>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14,62</t>
  </si>
  <si>
    <t xml:space="preserve">CONDULETE EM PVC, TIPO "X", SEM TAMPA, DE 1"                                                                                                                                                                                                                                                                                                                                                                                                                                                              </t>
  </si>
  <si>
    <t xml:space="preserve">CONDULETE EM PVC, TIPO "X", SEM TAMPA, DE 3/4"                                                                                                                                                                                                                                                                                                                                                                                                                                                            </t>
  </si>
  <si>
    <t xml:space="preserve">CONE DE SINALIZACAO EM PVC FLEXIVEL, H = 70 / 76 CM (NBR 15071)                                                                                                                                                                                                                                                                                                                                                                                                                                           </t>
  </si>
  <si>
    <t xml:space="preserve">CONE DE SINALIZACAO EM PVC RIGIDO COM FAIXA REFLETIVA, H = 70 / 76 CM                                                                                                                                                                                                                                                                                                                                                                                                                                     </t>
  </si>
  <si>
    <t xml:space="preserve">CONECTOR / TOMADA FEMEA RJ 45, CATEGORIA 5 E (CAT 5E) PARA CABOS                                                                                                                                                                                                                                                                                                                                                                                                                                          </t>
  </si>
  <si>
    <t xml:space="preserve">CONECTOR / TOMADA FEMEA RJ 45, CATEGORIA 6 (CAT 6) PARA CABOS                                                                                                                                                                                                                                                                                                                                                                                                                                             </t>
  </si>
  <si>
    <t>30,03</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</si>
  <si>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</si>
  <si>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</si>
  <si>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</si>
  <si>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</si>
  <si>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</si>
  <si>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</si>
  <si>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</si>
  <si>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</si>
  <si>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</si>
  <si>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</si>
  <si>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</si>
  <si>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</si>
  <si>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</si>
  <si>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</si>
  <si>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</si>
  <si>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</si>
  <si>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</si>
  <si>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</si>
  <si>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</si>
  <si>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</si>
  <si>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MACHO RJ 45, CATEGORIA 5 E (CAT 5E) PARA CABOS                                                                                                                                                                                                                                                                                                                                                                                                                                                   </t>
  </si>
  <si>
    <t>1,50</t>
  </si>
  <si>
    <t xml:space="preserve">CONECTOR MACHO RJ 45, CATEGORIA 6 (CAT 6) PARA CABOS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</si>
  <si>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</si>
  <si>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</si>
  <si>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</si>
  <si>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21,97</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</si>
  <si>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</si>
  <si>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</si>
  <si>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</si>
  <si>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</si>
  <si>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</si>
  <si>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</si>
  <si>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</si>
  <si>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10,14</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</si>
  <si>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</si>
  <si>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</si>
  <si>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</si>
  <si>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</si>
  <si>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</si>
  <si>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</si>
  <si>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</si>
  <si>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</si>
  <si>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</si>
  <si>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</si>
  <si>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</si>
  <si>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</si>
  <si>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</si>
  <si>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</si>
  <si>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</si>
  <si>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</si>
  <si>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</si>
  <si>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30,88</t>
  </si>
  <si>
    <t xml:space="preserve">CONECTOR, CPVC, SOLDAVEL, 35 MM X 1 1/4", PARA AGUA QUENTE                                                                                                                                                                                                                                                                                                                                                                                                                                                </t>
  </si>
  <si>
    <t xml:space="preserve">CONECTOR, CPVC, SOLDAVEL, 42 MM X 1 1/2", PARA AGUA QUENTE                                                                                                                                                                                                                                                                                                                                                                                                                                                </t>
  </si>
  <si>
    <t>20,40</t>
  </si>
  <si>
    <t>27,76</t>
  </si>
  <si>
    <t>7,13</t>
  </si>
  <si>
    <t xml:space="preserve">CONJ. DE FERRAGENS PARA PORTA DE VIDRO TEMPERADO, EM ZAMAC CROMADO, CONTEMPLANDO DOBRADICA INF., DOBRADICA SUP., PIVO PARA DOBRADICA INF., PIVO PARA DOBRADICA SUP., FECHADURA CENTRAL EM ZAMC. CROMADO, CONTRA FECHADURA DE PRESSAO                                                                                                                                                                                                                                                                      </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</si>
  <si>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</si>
  <si>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</si>
  <si>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MONTADO ESTOPIM COM ESPOLETA COMUM NUMERO 8, COM CABECA ACENDEDORA, 1,5 M                                                                                                                                                                                                                                                                                                                                                                                                                        </t>
  </si>
  <si>
    <t xml:space="preserve">CONJUNTO PARA QUADRA DE  VOLEI COM POSTES EM TUBO DE ACO GALVANIZADO 3", H = *255* CM, PINTURA EM TINTA ESMALTE SINTETICO, REDE DE NYLON COM 2 MM, MALHA 10 X 10 CM E ANTENAS OFICIAIS EM FIBRA DE VIDRO                                                                                                                                                                                                                                                                                                  </t>
  </si>
  <si>
    <t xml:space="preserve">CONJUNTO PRE-MOLDADO COMPOSTO POR GRELHA (0,99 X 0,45 M), QUADRO (1,10 X 0,52 M) E CANTONEIRA (1,10 X 0,35 M), EM CONCRETO ARMADO, COM FCK DE 21 MPA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</si>
  <si>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</si>
  <si>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</si>
  <si>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</si>
  <si>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</si>
  <si>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</si>
  <si>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</si>
  <si>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</si>
  <si>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</si>
  <si>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</si>
  <si>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</si>
  <si>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</si>
  <si>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</si>
  <si>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</si>
  <si>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</si>
  <si>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</si>
  <si>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</si>
  <si>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</si>
  <si>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</si>
  <si>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</si>
  <si>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</si>
  <si>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CONTRAMARCO DE ALUMINIO (PERFIL 25) PARA ESQUADRIAS, TIPO CONVENCIONAL / CADEIRINHA, 60 MM (CM-060), INCLUSO CONEXOES, GRAPAS E TRAVAMENTOS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</si>
  <si>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</si>
  <si>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</si>
  <si>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</si>
  <si>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</si>
  <si>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</si>
  <si>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</si>
  <si>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</si>
  <si>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</si>
  <si>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</si>
  <si>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</si>
  <si>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</si>
  <si>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</si>
  <si>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</si>
  <si>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</si>
  <si>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</si>
  <si>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</si>
  <si>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</si>
  <si>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</si>
  <si>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</si>
  <si>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</si>
  <si>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</si>
  <si>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</si>
  <si>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</si>
  <si>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</si>
  <si>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</si>
  <si>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</si>
  <si>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</si>
  <si>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</si>
  <si>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</si>
  <si>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</si>
  <si>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</si>
  <si>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</si>
  <si>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</si>
  <si>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</si>
  <si>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</si>
  <si>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</si>
  <si>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20,72</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</si>
  <si>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</si>
  <si>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</si>
  <si>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</si>
  <si>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</si>
  <si>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</si>
  <si>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</si>
  <si>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</si>
  <si>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</si>
  <si>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</si>
  <si>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</si>
  <si>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</si>
  <si>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</si>
  <si>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</si>
  <si>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</si>
  <si>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</si>
  <si>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</si>
  <si>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</si>
  <si>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</si>
  <si>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</si>
  <si>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</si>
  <si>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</si>
  <si>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</si>
  <si>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</si>
  <si>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</si>
  <si>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</si>
  <si>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</si>
  <si>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</si>
  <si>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</si>
  <si>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</si>
  <si>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</si>
  <si>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</si>
  <si>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</si>
  <si>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</si>
  <si>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</si>
  <si>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</si>
  <si>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</si>
  <si>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</si>
  <si>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</si>
  <si>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</si>
  <si>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</si>
  <si>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 xml:space="preserve">CREMONA RETANGULAR INJETADA LISA, COM CASTANHA / ALCA, EM LATAO, COM ACABAMENTO CROMADO, DE SOBREPOR / EMBUTIR                                                                                                                                                                                                                                                                                                                                                                                            </t>
  </si>
  <si>
    <t xml:space="preserve">CRUZETA DE CONCRETO LEVE, COMP. 2000 MM SECAO, 90 X 90 MM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</si>
  <si>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</si>
  <si>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</si>
  <si>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</si>
  <si>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</si>
  <si>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</si>
  <si>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</si>
  <si>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</si>
  <si>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</si>
  <si>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MADEIRA TRATADA, *90 X 115 X 2400* MM, EM EUCALIPTO OU EQUIVALENTE DA REGIAO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</si>
  <si>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</si>
  <si>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</si>
  <si>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</si>
  <si>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ARTICULADA (ABA INFERIOR) PARA TELHA ONDULADA DE FIBROCIMENTO E = 4 MM, ABA *330* MM, COMPRIMENTO 500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</si>
  <si>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</si>
  <si>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</si>
  <si>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</si>
  <si>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</si>
  <si>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9,09</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</si>
  <si>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</si>
  <si>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</si>
  <si>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</si>
  <si>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</si>
  <si>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5,73</t>
  </si>
  <si>
    <t>31,33</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</si>
  <si>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</si>
  <si>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</si>
  <si>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</si>
  <si>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</si>
  <si>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5,64</t>
  </si>
  <si>
    <t xml:space="preserve">CURVA DE TRANSPOSICAO, CPVC, SOLDAVEL, 22 MM                                                                                                                                                                                                                                                                                                                                                                                                                                                              </t>
  </si>
  <si>
    <t xml:space="preserve">CURVA PVC CURTA 90 GRAUS, DN 40 MM, PARA ESGOTO PREDIAL                                                                                                                                                                                                                                                                                                                                                                                                                                                   </t>
  </si>
  <si>
    <t xml:space="preserve">CURVA PVC CURTA 90 GRAUS, DN 75 MM, PARA ESGOTO PREDIAL                                                                                                                                                                                                                                                                                                                                                                                                                                                   </t>
  </si>
  <si>
    <t>14,40</t>
  </si>
  <si>
    <t xml:space="preserve">CURVA 135 GRAUS, DE PVC RIGIDO ROSCAVEL, DE 1", PARA ELETRODUTO                                                                                                                                                                                                                                                                                                                                                                                                                                           </t>
  </si>
  <si>
    <t xml:space="preserve">CURVA 135 GRAUS, DE PVC RIGIDO ROSCAVEL, DE 3/4", PARA ELETRODUTO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</si>
  <si>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</si>
  <si>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</si>
  <si>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</si>
  <si>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</si>
  <si>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6,68</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</si>
  <si>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</si>
  <si>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</si>
  <si>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</si>
  <si>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</si>
  <si>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</si>
  <si>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</si>
  <si>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</si>
  <si>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</si>
  <si>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</si>
  <si>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</si>
  <si>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</si>
  <si>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</si>
  <si>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</si>
  <si>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</si>
  <si>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</si>
  <si>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</si>
  <si>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</si>
  <si>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</si>
  <si>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</si>
  <si>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</si>
  <si>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</si>
  <si>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</si>
  <si>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</si>
  <si>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</si>
  <si>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</si>
  <si>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</si>
  <si>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</si>
  <si>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</si>
  <si>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</si>
  <si>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</si>
  <si>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</si>
  <si>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</si>
  <si>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</si>
  <si>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</si>
  <si>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</si>
  <si>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</si>
  <si>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</si>
  <si>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6,57</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</si>
  <si>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</si>
  <si>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</si>
  <si>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</si>
  <si>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</si>
  <si>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</si>
  <si>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</si>
  <si>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</si>
  <si>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</si>
  <si>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</si>
  <si>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</si>
  <si>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</si>
  <si>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</si>
  <si>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17,75</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</si>
  <si>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</si>
  <si>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</si>
  <si>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</si>
  <si>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</si>
  <si>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</si>
  <si>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</si>
  <si>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</si>
  <si>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</si>
  <si>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</si>
  <si>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</si>
  <si>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</si>
  <si>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</si>
  <si>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</si>
  <si>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</si>
  <si>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</si>
  <si>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</si>
  <si>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</si>
  <si>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</si>
  <si>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</si>
  <si>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</si>
  <si>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</si>
  <si>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</si>
  <si>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</si>
  <si>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</si>
  <si>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</si>
  <si>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</si>
  <si>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</si>
  <si>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</si>
  <si>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2,27</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</si>
  <si>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</si>
  <si>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</si>
  <si>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</si>
  <si>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</si>
  <si>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</si>
  <si>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</si>
  <si>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</si>
  <si>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</si>
  <si>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</si>
  <si>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</si>
  <si>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</si>
  <si>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6,66</t>
  </si>
  <si>
    <t>20,61</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</si>
  <si>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</si>
  <si>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</si>
  <si>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</si>
  <si>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</si>
  <si>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PROJETISTA (HORISTA)                                                                                                                                                                                                                                                                                                                                                                                                                                                                           </t>
  </si>
  <si>
    <t xml:space="preserve">DESENHISTA PROJETISTA (MENSALISTA)                                                                                                                                                                                                                                                                                                                                                                                                                                                                        </t>
  </si>
  <si>
    <t xml:space="preserve">DESINFETANTE PRONTO USO                                                                                                                                                                                                                                                                                                                                                                                                                                                                                   </t>
  </si>
  <si>
    <t xml:space="preserve">DESMOLDANTE PARA CONCRETO ESTAMPADO                                                                                                                                                                                                                                                                                                                                                                                                                                                                       </t>
  </si>
  <si>
    <t xml:space="preserve">DESMOLDANTE PARA FORMAS METALICAS A BASE DE OLEO VEGETAL                                                                                                                                                                                                                                                                                                                                                                                                                                                  </t>
  </si>
  <si>
    <t xml:space="preserve">DESMOLDANTE PROTETOR PARA FORMAS DE MADEIRA, DE BASE OLEOSA EMULSIONADA EM AGUA                                                                                                                                                                                                                                                                                                                                                                                                                           </t>
  </si>
  <si>
    <t xml:space="preserve">DETERGENTE NEUTRO USO GERAL, CONCENTRADO                                                                                                                                                                                                                                                                                                                                                                                                                                                                  </t>
  </si>
  <si>
    <t xml:space="preserve">DILUENTE AGUARRAS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</si>
  <si>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</si>
  <si>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</si>
  <si>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</si>
  <si>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</si>
  <si>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</si>
  <si>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</si>
  <si>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( 228,6 X 6,4 X 22,2 MM)                                                                                                                                                                                                                                                                                                                                                                                                  </t>
  </si>
  <si>
    <t xml:space="preserve">DISCO DE LIXA PARA METAL, DIAMETRO = 180 MM, GRAO  120                                                                                                                                                                                                                                                                                                                                                                                                                                                    </t>
  </si>
  <si>
    <t xml:space="preserve">DISJUNTOR  TERMOMAGNETICO TRIPOLAR 3 X 400 A / ICC - 25 KA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</si>
  <si>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</si>
  <si>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</si>
  <si>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</si>
  <si>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</si>
  <si>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</si>
  <si>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</si>
  <si>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</si>
  <si>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</si>
  <si>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</si>
  <si>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28,33</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</si>
  <si>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</si>
  <si>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</si>
  <si>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</si>
  <si>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</si>
  <si>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</si>
  <si>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</si>
  <si>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</si>
  <si>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</si>
  <si>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</si>
  <si>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</si>
  <si>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</si>
  <si>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</si>
  <si>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</si>
  <si>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</si>
  <si>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180,00</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</si>
  <si>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</si>
  <si>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</si>
  <si>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</si>
  <si>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</si>
  <si>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</si>
  <si>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</si>
  <si>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</si>
  <si>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</si>
  <si>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</si>
  <si>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</si>
  <si>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</si>
  <si>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</si>
  <si>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</si>
  <si>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</si>
  <si>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</si>
  <si>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</si>
  <si>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</si>
  <si>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</si>
  <si>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</si>
  <si>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</si>
  <si>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</si>
  <si>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</si>
  <si>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</si>
  <si>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</si>
  <si>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</si>
  <si>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</si>
  <si>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</si>
  <si>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</si>
  <si>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</si>
  <si>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</si>
  <si>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148,04</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</si>
  <si>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</si>
  <si>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</si>
  <si>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</si>
  <si>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</si>
  <si>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</si>
  <si>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1,2 A 1,8 MM, SEM ANEL, CROMADO OU ZINCADO, TAMPA BOLA, COM PARAFUSOS                                                                                                                                                                                                                                                                                                                                                                                             </t>
  </si>
  <si>
    <t xml:space="preserve">DOBRADICA EM ACO/FERRO, 3" X 2 1/2", E= 1,9 A 2 MM, SEM ANEL,  CROMADO OU ZINCADO, TAMPA BOLA, COM PARAFUSOS                                                                                                                                                                                                                                                                                                                                                                                              </t>
  </si>
  <si>
    <t xml:space="preserve">DOBRADICA EM LATAO, 3 " X 2 1/2 ", E= 1,9 A 2 MM, COM ANEL, CROMADO, TAMPA BOLA,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</si>
  <si>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</si>
  <si>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</si>
  <si>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</si>
  <si>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 CHUVEIRO METALICO, DE PAREDE, ARTICULAVEL, COM BRACO/CANO, SEM DESVIADOR                                                                                                                                                                                                                                                                                                                                                                                                                          </t>
  </si>
  <si>
    <t xml:space="preserve">DUCHA / CHUVEIRO METALICO, DE PAREDE, ARTICULAVEL, COM DESVIADOR E DUCHA MANUAL                                                                                                                                                                                                                                                                                                                                                                                                                           </t>
  </si>
  <si>
    <t xml:space="preserve">DUCHA / CHUVEIRO PLASTICO SIMPLES, 5 '', BRANCO, PARA ACOPLAR EM HASTE 1/2 ", AGUA FRIA                                                                                                                                                                                                                                                                                                                                                                                                                   </t>
  </si>
  <si>
    <t xml:space="preserve">DUCHA HIGIENICA PLASTICA COM REGISTRO METALICO 1/2 "                                                                                                                                                                                                                                                                                                                                                                                                                                                      </t>
  </si>
  <si>
    <t xml:space="preserve">DUMPER COM CAPACIDADE DE CARGA DE 1700 KG, PARTIDA ELETRICA, MOTOR DIESEL COM POTENCIA DE 16 CV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</si>
  <si>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</si>
  <si>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</si>
  <si>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</si>
  <si>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</si>
  <si>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</si>
  <si>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</si>
  <si>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</si>
  <si>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</si>
  <si>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</si>
  <si>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</si>
  <si>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</si>
  <si>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11,57</t>
  </si>
  <si>
    <t xml:space="preserve">ELETRICISTA (HORISTA)                                                                                                                                                                                                                                                                                                                                                                                                                                                                                     </t>
  </si>
  <si>
    <t xml:space="preserve">ELETRICISTA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</si>
  <si>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</si>
  <si>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</si>
  <si>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</si>
  <si>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</si>
  <si>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</si>
  <si>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</si>
  <si>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</si>
  <si>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12,51</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</si>
  <si>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</si>
  <si>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</si>
  <si>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</si>
  <si>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</si>
  <si>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</si>
  <si>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</si>
  <si>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</si>
  <si>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</si>
  <si>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</si>
  <si>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</si>
  <si>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</si>
  <si>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</si>
  <si>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EM ACO GALVANIZADO ELETROLITICO, LEVE, DIAMETRO 3/4", PAREDE DE 0,90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</si>
  <si>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</si>
  <si>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</si>
  <si>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</si>
  <si>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PVC FLEXIVEL CORRUGADO, COR AMARELA, DE 16 MM                                                                                                                                                                                                                                                                                                                                                                                                                                                  </t>
  </si>
  <si>
    <t xml:space="preserve">ELETRODUTO PVC FLEXIVEL CORRUGADO, COR AMARELA, DE 20 MM                                                                                                                                                                                                                                                                                                                                                                                                                                                  </t>
  </si>
  <si>
    <t>2,92</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</si>
  <si>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</si>
  <si>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</si>
  <si>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</si>
  <si>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</si>
  <si>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</si>
  <si>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</si>
  <si>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</si>
  <si>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</si>
  <si>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ELETROTECNICO (HORISTA)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</si>
  <si>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</si>
  <si>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</si>
  <si>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</si>
  <si>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EMULSAO ASFALTICA ANIONICA                                                                                                                                                                                                                                                                                                                                                                                                                                                                                </t>
  </si>
  <si>
    <t>4,32</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</si>
  <si>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</si>
  <si>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</si>
  <si>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</si>
  <si>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</si>
  <si>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</si>
  <si>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</si>
  <si>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(HORISTA)                                                                                                                                                                                                                                                                                                                                                                                                                                                                </t>
  </si>
  <si>
    <t xml:space="preserve">ENCANADOR OU BOMBEIRO HIDRAULICO (MENSALISTA)                                                                                                                                                                                                                                                                                                                                                                                                                                                             </t>
  </si>
  <si>
    <t xml:space="preserve">ENCARREGADO GERAL DE OBRAS (HORISTA)                                                                                                                                                                                                                                                                                                                                                                                                                                                                      </t>
  </si>
  <si>
    <t xml:space="preserve">ENCARREGADO GERAL DE OBRAS (MENSALISTA)                                                                                                                                                                                                                                                                                                                                                                                                                                                                   </t>
  </si>
  <si>
    <t xml:space="preserve">ENDURECEDOR MINERAL DE BASE CIMENTICIA PARA PISO DE CONCRETO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</si>
  <si>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</si>
  <si>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</si>
  <si>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</si>
  <si>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</si>
  <si>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</si>
  <si>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</si>
  <si>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</si>
  <si>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(MENSALISTA)                                                                                                                                                                                                                                                                                                                                                                                                                                                              </t>
  </si>
  <si>
    <t xml:space="preserve">ENGENHEIRO CIVIL DE OBRA PLENO (MENSALISTA)                                                                                                                                                                                                                                                                                                                                                                                                                                                               </t>
  </si>
  <si>
    <t xml:space="preserve">ENGENHEIRO CIVIL DE OBRA SENIOR (MENSALISTA)                                                                                                                                                                                                                                                                                                                                                                                                                                                              </t>
  </si>
  <si>
    <t xml:space="preserve">ENXADA ESTREITA *25 X 23* CM COM CABO                                                                                                                                                                                                                                                                                                                                                                                                                                                                     </t>
  </si>
  <si>
    <t xml:space="preserve">EPI - FAMILIA ALMOXARIFE - HORISTA (ENCARGOS COMPLEMENTARES - COLETADO CAIXA)                                                                                                                                                                                                                                                                                                                                                                                                                             </t>
  </si>
  <si>
    <t>0,69</t>
  </si>
  <si>
    <t xml:space="preserve">EPI - FAMILIA ALMOXARIFE - MENSALISTA (ENCARGOS COMPLEMENTARES - COLETADO CAIXA)                                                                                                                                                                                                                                                                                                                                                                                                                          </t>
  </si>
  <si>
    <t xml:space="preserve">EPI - FAMILIA CARPINTEIRO DE FORMAS - HORISTA (ENCARGOS COMPLEMENTARES - COLETADO CAIXA)                                                                                                                                                                                                                                                                                                                                                                                                                  </t>
  </si>
  <si>
    <t xml:space="preserve">EPI - FAMILIA CARPINTEIRO DE FORMAS - MENSALISTA (ENCARGOS COMPLEMENTARES - COLETADO CAIXA)                                                                                                                                                                                                                                                                                                                                                                                                               </t>
  </si>
  <si>
    <t xml:space="preserve">EPI - FAMILIA ELETRICISTA - HORISTA (ENCARGOS COMPLEMENTARES - COLETADO CAIXA)                                                                                                                                                                                                                                                                                                                                                                                                                            </t>
  </si>
  <si>
    <t>1,07</t>
  </si>
  <si>
    <t xml:space="preserve">EPI - FAMILIA ELETRICISTA - MENSALISTA (ENCARGOS COMPLEMENTARES - COLETADO CAIXA)                                                                                                                                                                                                                                                                                                                                                                                                                         </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</si>
  <si>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</si>
  <si>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</si>
  <si>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</si>
  <si>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</si>
  <si>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</si>
  <si>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</si>
  <si>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</si>
  <si>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 xml:space="preserve">EPI - FAMILIA OPERADOR ESCAVADEIRA - MENSALISTA (ENCARGOS COMPLEMENTARES - COLETADO CAIXA)                                                                                                                                                                                                                                                                                                                                                                                                                </t>
  </si>
  <si>
    <t xml:space="preserve">EPI - FAMILIA PEDREIRO - HORISTA (ENCARGOS COMPLEMENTARES - COLETADO CAIXA)                                                                                                                                                                                                                                                                                                                                                                                                                               </t>
  </si>
  <si>
    <t xml:space="preserve">EPI - FAMILIA PEDREIRO - MENSALISTA (ENCARGOS COMPLEMENTARES - COLETADO CAIXA)                                                                                                                                                                                                                                                                                                                                                                                                                            </t>
  </si>
  <si>
    <t xml:space="preserve">EPI - FAMILIA PINTOR - HORISTA (ENCARGOS COMPLEMENTARES - COLETADO CAIXA)                                                                                                                                                                                                                                                                                                                                                                                                                                 </t>
  </si>
  <si>
    <t xml:space="preserve">EPI - FAMILIA PINTOR - MENSALISTA (ENCARGOS COMPLEMENTARES - COLETADO CAIXA)                                                                                                                                                                                                                                                                                                                                                                                                                              </t>
  </si>
  <si>
    <t xml:space="preserve">EPI - FAMILIA SERVENTE - HORISTA (ENCARGOS COMPLEMENTARES - COLETADO CAIXA)                                                                                                                                                                                                                                                                                                                                                                                                                               </t>
  </si>
  <si>
    <t xml:space="preserve">EPI - FAMILIA SERVENTE - MENSALISTA (ENCARGOS COMPLEMENTARES - COLETADO CAIXA)                                                                                                                                                                                                                                                                                                                                                                                                                            </t>
  </si>
  <si>
    <t xml:space="preserve">EPI - FAMILIA SOLDADOR - HORISTA (ENCARGOS COMPLEMENTARES - COLETADO CAIXA)                                                                                                                                                                                                                                                                                                                                                                                                                               </t>
  </si>
  <si>
    <t xml:space="preserve">EPI - FAMILIA SOLDADOR - MENSALISTA (ENCARGOS COMPLEMENTARES - COLETADO CAIXA)                                                                                                                                                                                                                                                                                                                                                                                                                            </t>
  </si>
  <si>
    <t xml:space="preserve">EPI - FAMILIA TOPOGRAFO - HORISTA (ENCARGOS COMPLEMENTARES - COLETADO CAIXA)                                                                                                                                                                                                                                                                                                                                                                                                                              </t>
  </si>
  <si>
    <t xml:space="preserve">EPI - FAMILIA TOPOGRAFO - MENSALISTA (ENCARGOS COMPLEMENTARES - COLETADO CAIXA)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</si>
  <si>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</si>
  <si>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</si>
  <si>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</si>
  <si>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</si>
  <si>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</si>
  <si>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</si>
  <si>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</si>
  <si>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</si>
  <si>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</si>
  <si>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</si>
  <si>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</si>
  <si>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</si>
  <si>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</si>
  <si>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</si>
  <si>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</si>
  <si>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</si>
  <si>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</si>
  <si>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</si>
  <si>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</si>
  <si>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</si>
  <si>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</si>
  <si>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</si>
  <si>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</si>
  <si>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</si>
  <si>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</si>
  <si>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</si>
  <si>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0,35</t>
  </si>
  <si>
    <t xml:space="preserve">ESPACADOR / DISTANCIADOR TIPO PINO EM PLASTICO, PARA VERGALHAO ATE 10 MM, PARA APOIO DE ARMADURA                                                                                                                                                                                                                                                                                                                                                                                                          </t>
  </si>
  <si>
    <t xml:space="preserve">ESPACADOR OU DISTANCIADOR, EM PLASTICO, TIPO APOIO DE CORDOALHA (CARANGUEJO), PARA ARMADURA NEGATIVA E PROTENSAO, COBRIMENTO 50 MM                                                                                                                                                                                                                                                                                                                                                                        </t>
  </si>
  <si>
    <t>1,74</t>
  </si>
  <si>
    <t xml:space="preserve">ESPACADOR/SEPARADOR /CENTRALIZADOR DE BARRA DE ACO, PLASTICO, (CHUMBADOR TIPO CARAMBOLA - CB), DIAMETRO INTERNO ATE 20 MM                                                                                                                                                                                                                                                                                                                                                                                 </t>
  </si>
  <si>
    <t xml:space="preserve">ESPACADOR/SEPARADOR /CENTRALIZADOR DE BARRA DE ACO, PLASTICO, (CHUMBADOR TIPO CARAMBOLA - CB), DIAMETRO INTERNO ENTRE 25 A 32 MM                                                                                                                                                                                                                                                                                                                                                                          </t>
  </si>
  <si>
    <t>2,77</t>
  </si>
  <si>
    <t xml:space="preserve">ESPACADOR/SEPARADOR DE CORDOALHA TIPO DISCO 12 FUROS DE 14 MM, PARA TIRANTES                                                                                                                                                                                                                                                                                                                                                                                                                              </t>
  </si>
  <si>
    <t>1,53</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</si>
  <si>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</si>
  <si>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</si>
  <si>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</si>
  <si>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</si>
  <si>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</si>
  <si>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</si>
  <si>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</si>
  <si>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</si>
  <si>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</si>
  <si>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</si>
  <si>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</si>
  <si>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</si>
  <si>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</si>
  <si>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</si>
  <si>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</si>
  <si>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</si>
  <si>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</si>
  <si>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</si>
  <si>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ESQUI TRIPLO, EM TUBO DE ACO CARBONO, PINTURA NO PROCESSO ELETROSTATICO - EQUIPAMENTO DE GINASTICA PARA ACADEMIA AO AR LIVRE / ACADEMIA DA TERCEIRA IDADE - ATI                                                                                                                                                                                                                                                                                                                                           </t>
  </si>
  <si>
    <t xml:space="preserve">ESTABILIZADOR BIVOLT AUTOMATICO, 1000 VA                                                                                                                                                                                                                                                                                                                                                                                                                                                                  </t>
  </si>
  <si>
    <t xml:space="preserve">ESTABILIZADOR BIVOLT AUTOMATICO, 1500 VA                                                                                                                                                                                                                                                                                                                                                                                                                                                                  </t>
  </si>
  <si>
    <t xml:space="preserve">ESTABILIZADOR BIVOLT AUTOMATICO, 2000 VA                                                                                                                                                                                                                                                                                                                                                                                                                                                                  </t>
  </si>
  <si>
    <t xml:space="preserve">ESTABILIZADOR BIVOLT AUTOMATICO, 300 VA                                                                                                                                                                                                                                                                                                                                                                                                                                                                   </t>
  </si>
  <si>
    <t xml:space="preserve">ESTABILIZADOR BIVOLT AUTOMATICO, 500 VA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</si>
  <si>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</si>
  <si>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</si>
  <si>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</si>
  <si>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</si>
  <si>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</si>
  <si>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</si>
  <si>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</si>
  <si>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ETANOL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</si>
  <si>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</si>
  <si>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</si>
  <si>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</si>
  <si>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</si>
  <si>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</si>
  <si>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</si>
  <si>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</si>
  <si>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</si>
  <si>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</si>
  <si>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10,71</t>
  </si>
  <si>
    <t xml:space="preserve">FECHADRUA BICO DE PAPAGAIO PARA PORTA DE CORRER EXTERNA, EM ACO INOX COM ACABAMENTO CROMADO, MAQUINA COM 45 MM, INCLUINDO CHAVE TIPO CILINDRO                                                                                                                                                                                                                                                                                                                                                             </t>
  </si>
  <si>
    <t xml:space="preserve">FECHADRUA BICO DE PAPAGAIO PARA PORTA DE CORRER INTERNA, EM ACO INOX COM ACABAMENTO CROMADO, MAQUINA COM 45 MM, INCLUINDO CHAVE TIPO BIPARTIDA                                                                                                                                                                                                                                                                                                                                                            </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</si>
  <si>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</si>
  <si>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</si>
  <si>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</si>
  <si>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</si>
  <si>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 xml:space="preserve">FECHADURA DE SOBREPOR PARA PORTAO, EM ACO INOX COM ACABAMENTO CROMADO, CAIXA DE 100 MM, INCLUINDO CHAVE TIPO TETRA                                                                                                                                                                                                                                                                                                                                                                                        </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</si>
  <si>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</si>
  <si>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</si>
  <si>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 xml:space="preserve">FECHADURA ESPELHO PARA PORTA DE BANHEIRO, EM ACO INOX (MAQUINA, TESTA E CONTRA-TESTA) E EM ZAMAC (MACANETA, LINGUETA E TRINCOS) COM ACABAMENTO CROMADO, MAQUINA DE 55 MM, INCLUINDO CHAVE TIPO TRANQUETA  (CONJUNTO DE FECHADURAS)                                                                                                                                                                                                                                                                        </t>
  </si>
  <si>
    <t xml:space="preserve">FECHADURA ESPELHO PARA PORTA EXTERNA, EM ACO INOX (MAQUINA, TESTA E CONTRA-TESTA) E EM ZAMAC (MACANETA, LINGUETA E TRINCOS) COM ACABAMENTO CROMADO, MAQUINA DE 40 MM, INCLUINDO CHAVE TIPO CILINDRO                                                                                                                                                                                                                                                                                                       </t>
  </si>
  <si>
    <t xml:space="preserve">FECHADURA ESPELHO PARA PORTA EXTERNA, EM ACO INOX (MAQUINA, TESTA E CONTRA-TESTA) E EM ZAMAC (MACANETA, LINGUETA E TRINCOS) COM ACABAMENTO CROMADO, MAQUINA DE 55 MM, INCLUINDO CHAVE TIPO CILINDRO                                                                                                                                                                                                                                                                                                       </t>
  </si>
  <si>
    <t xml:space="preserve">FECHADURA ESPELHO PARA PORTA INTERNA, EM ACO INOX (MAQUINA, TESTA E CONTRA-TESTA) E EM ZAMAC (MACANETA, LINGUETA E TRINCOS) COM ACABAMENTO CROMADO, MAQUINA DE 40 MM, INCLUINDO CHAVE TIPO INTERNA                                                                                                                                                                                                                                                                                                        </t>
  </si>
  <si>
    <t xml:space="preserve">FECHADURA ESPELHO PARA PORTA INTERNA, EM ACO INOX (MAQUINA, TESTA E CONTRA-TESTA) E EM ZAMAC (MACANETA, LINGUETA E TRINCOS) COM ACABAMENTO CROMADO, MAQUINA DE 55 MM, INCLUINDO CHAVE TIPO INTERNA                                                                                                                                                                                                                                                                                                        </t>
  </si>
  <si>
    <t xml:space="preserve">FECHADURA PARA PORTA PIVOTANTE DE VIDRO TEMPERADO, EM ACO INOX COM ACABAMENTO CROMADO, RECORTE PADRAO SANTA MARINA, COM CILINDRO EM LATAO, INCLUINDO CHAVE TIPO CILINDRO                                                                                                                                                                                                                                                                                                                                  </t>
  </si>
  <si>
    <t xml:space="preserve">FECHADURA ROSETA REDONDA PARA PORTA DE BANHEIRO, EM ACO INOX (MAQUINA, TESTA E CONTRA-TESTA) E EM ZAMAC (MACANETA, LINGUETA E TRINCOS) COM ACABAMENTO CROMADO, MAQUINA DE 40 MM, INCLUINDO CHAVE TIPO TRANQUETA                                                                                                                                                                                                                                                                                           </t>
  </si>
  <si>
    <t xml:space="preserve">FECHADURA ROSETA REDONDA PARA PORTA DE BANHEIRO, EM ACO INOX (MAQUINA, TESTA E CONTRA-TESTA) E EM ZAMAC (MACANETA, LINGUETA E TRINCOS) COM ACABAMENTO CROMADO, MAQUINA DE 55 MM, INCLUINDO CHAVE TIPO TRANQUETA                                                                                                                                                                                                                                                                                           </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</si>
  <si>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</si>
  <si>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</si>
  <si>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 xml:space="preserve">FECHADURA ROSETA REDONDA PARA PORTA INTERNA, EM ACO INOX (MAQUINA, TESTA E CONTRA-TESTA) E EM ZAMAC (MACANETA, LINGUETA E TRINCOS) COM ACABAMENTO CROMADO, MAQUINA DE 40 MM, INCLUINDO CHAVE TIPO INTERNA (CONJUNTO DE FECHADURAS)                                                                                                                                                                                                                                                                        </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</si>
  <si>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</si>
  <si>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</si>
  <si>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</si>
  <si>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</si>
  <si>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</si>
  <si>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 xml:space="preserve">FECHO QUEBRA UNHA, EM LATAO COM ACABAMENTO CROMADO, DE EMBUTIR, COM COMANDO ALAVANCA, ALTURA DE DE 40 CM, LARGURA MINIMA DE 1,90 CM E ESPESSURA MINIMA DE 1,90 MM, PARA PORTAS E JANELAS (INCLUI PARAFUSOS)                                                                                                                                                                                                                                                                                               </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</si>
  <si>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</si>
  <si>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</si>
  <si>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 xml:space="preserve">FECHO QUEBRA UNHA, EM LATAO COM ACABAMENTO CROMADO, DE EMBUTIR, COM COMANDO DESLIZANTE, ALTURA DE 40 CM, LARGURA MINIMA DE 1,90 CM E ESPESSURA MINIMA DE 1,90 MM                                                                                                                                                                                                                                                                                                                                          </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</si>
  <si>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</si>
  <si>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</si>
  <si>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</si>
  <si>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</si>
  <si>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</si>
  <si>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</si>
  <si>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</si>
  <si>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</si>
  <si>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</si>
  <si>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</si>
  <si>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</si>
  <si>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</si>
  <si>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</si>
  <si>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</si>
  <si>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</si>
  <si>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</si>
  <si>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 xml:space="preserve">FERRAMENTAS - FAMILIA PINTOR - HORISTA (ENCARGOS COMPLEMENTARES - COLETADO CAIXA)                                                                                                                                                                                                                                                                                                                                                                                                                         </t>
  </si>
  <si>
    <t xml:space="preserve">FERRAMENTAS - FAMILIA PINTOR - MENSALISTA (ENCARGOS COMPLEMENTARES - COLETADO CAIXA)                                                                                                                                                                                                                                                                                                                                                                                                                      </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</si>
  <si>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</si>
  <si>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</si>
  <si>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</si>
  <si>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</si>
  <si>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</si>
  <si>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</si>
  <si>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</si>
  <si>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2,71</t>
  </si>
  <si>
    <t xml:space="preserve">FERROLHO COM FECHO / TRINCO REDONDO, EM ACO GALVANIZADO / ZINCADO, DE SOBREPOR, COM COMPRIMENTO DE 3" A 4" E ESPESSURA MINIMA DA CHAPA DE 0,90 MM                                                                                                                                                                                                                                                                                                                                                         </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</si>
  <si>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</si>
  <si>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</si>
  <si>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</si>
  <si>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</si>
  <si>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</si>
  <si>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</si>
  <si>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</si>
  <si>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</si>
  <si>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 xml:space="preserve">FERROLHO COM FECHO CHATO E PORTA CADEADO , EM ACO GALVANIZADO / ZINCADO, DE SOBREPOR, COM COMPRIMENTO DE 6", CHAPA COM ESPESSURA MINIMA DE 0,90 MM E LARGURA MINIMA DE 3,80 CM (FECHO SIMPLES)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</si>
  <si>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</si>
  <si>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</si>
  <si>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</si>
  <si>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</si>
  <si>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</si>
  <si>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</si>
  <si>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</si>
  <si>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CARGA MEDIA POTENCIA 5 (PARA FERRAMENTA DE ACAO DIRETA) COR VERMELHA                                                                                                                                                                                                                                                                                                                                                                                                          </t>
  </si>
  <si>
    <t xml:space="preserve">FINCAPINO LONGO CALIBRE 22, CARGA FORTE POTENCIA 7 (PARA FERRAMENTA DE ACAO DIRETA), COR AMARELA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</si>
  <si>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</si>
  <si>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</si>
  <si>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</si>
  <si>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</si>
  <si>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</si>
  <si>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FITA / CINTA AUTOADESIVA ELASTOMERICA PARA VEDACAO, L= 50 MM, E = 3 MM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</si>
  <si>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</si>
  <si>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</si>
  <si>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</si>
  <si>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</si>
  <si>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</si>
  <si>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</si>
  <si>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</si>
  <si>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</si>
  <si>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</si>
  <si>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</si>
  <si>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</si>
  <si>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</si>
  <si>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</si>
  <si>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</si>
  <si>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</si>
  <si>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</si>
  <si>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</si>
  <si>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</si>
  <si>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</si>
  <si>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</si>
  <si>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</si>
  <si>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</si>
  <si>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</si>
  <si>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</si>
  <si>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</si>
  <si>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</si>
  <si>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</si>
  <si>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</si>
  <si>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</si>
  <si>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</si>
  <si>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</si>
  <si>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</si>
  <si>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</si>
  <si>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</si>
  <si>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</si>
  <si>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</si>
  <si>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</si>
  <si>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</si>
  <si>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</si>
  <si>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</si>
  <si>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</si>
  <si>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</si>
  <si>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</si>
  <si>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</si>
  <si>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</si>
  <si>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</si>
  <si>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</si>
  <si>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</si>
  <si>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</si>
  <si>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</si>
  <si>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</si>
  <si>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34,41</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</si>
  <si>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</si>
  <si>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</si>
  <si>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</si>
  <si>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</si>
  <si>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</si>
  <si>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</si>
  <si>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</si>
  <si>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</si>
  <si>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</si>
  <si>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</si>
  <si>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</si>
  <si>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</si>
  <si>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</si>
  <si>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</si>
  <si>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</si>
  <si>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</si>
  <si>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</si>
  <si>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</si>
  <si>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</si>
  <si>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</si>
  <si>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</si>
  <si>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</si>
  <si>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</si>
  <si>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</si>
  <si>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</si>
  <si>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</si>
  <si>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</si>
  <si>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</si>
  <si>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</si>
  <si>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OLHAL EM ACO GALVANIZADO, ESPESSURA 16MM, ABERTURA 21MM                                                                                                                                                                                                                                                                                                                                                                                                                                            </t>
  </si>
  <si>
    <t>22,17</t>
  </si>
  <si>
    <t xml:space="preserve">GAS DE COZINHA - GLP                                                                                                                                                                                                                                                                                                                                                                                                                                                                                      </t>
  </si>
  <si>
    <t xml:space="preserve">GASOLINA COMUM                                                                                                                                                                                                                                                                                                                                                                                                                                                                                            </t>
  </si>
  <si>
    <t>5,34</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</si>
  <si>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</si>
  <si>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</si>
  <si>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</si>
  <si>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</si>
  <si>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</si>
  <si>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</si>
  <si>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</si>
  <si>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</si>
  <si>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</si>
  <si>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(HORISTA)                                                                                                                                                                                                                                                                                                                                                                                                                                                                                        </t>
  </si>
  <si>
    <t xml:space="preserve">GESSEIRO (MENSALISTA)                                                                                                                                                                                                                                                                                                                                                                                                                                                                                     </t>
  </si>
  <si>
    <t xml:space="preserve">GESSO COLA, EM PO, PARA FIXACAO DE MOLDURAS, SANCAS E BLOCOS DE GESSO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</si>
  <si>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</si>
  <si>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</si>
  <si>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</si>
  <si>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</si>
  <si>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</si>
  <si>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</si>
  <si>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</si>
  <si>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</si>
  <si>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</si>
  <si>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</si>
  <si>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</si>
  <si>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</si>
  <si>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</si>
  <si>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</si>
  <si>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</si>
  <si>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</si>
  <si>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</si>
  <si>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</si>
  <si>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</si>
  <si>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</si>
  <si>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</si>
  <si>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</si>
  <si>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</si>
  <si>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</si>
  <si>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</si>
  <si>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GRELHA FIXA, EM PVC BRANCA, QUADRADA, 150 X 150 MM, PARA RALOS E CAIXAS                                                                                                                                                                                                                                                                                                                                                                                                                                   </t>
  </si>
  <si>
    <t xml:space="preserve">GRELHA FIXA, PVC CROMADA, REDONDA, 150 MM, PARA RALOS E CAIXAS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</si>
  <si>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</si>
  <si>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</si>
  <si>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</si>
  <si>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</si>
  <si>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</si>
  <si>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</si>
  <si>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</si>
  <si>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GERADOR A GASOLINA, POTENCIA NOMINAL 2,2 KW, TENSAO DE SAIDA 110/220 V, MOTOR POTENCIA 6,5 HP                                                                                                                                                                                                                                                                                                                                                                                                       </t>
  </si>
  <si>
    <t xml:space="preserve">GRUPO GERADOR DE SOLDA ELETRICA, COM MAQUINA DE SOLDA, ATE 400 AMPERES E GERADOR A DIESEL 30 CV, MOTOR 4 CILINDROS, TANQUE COMBUST., CARENAGEM DE PROTECAO SOBRE RODAS                                                                                                                                                                                                                                                                                                                                    </t>
  </si>
  <si>
    <t xml:space="preserve">GRUPO GERADOR DE SOLDA ELETRICA, COM MAQUINA DE SOLDA, ATE 400 AMPERES E GERADOR A DIESEL 60 CV, MOTOR 4 CILINDROS, TANQUE COMBUST., CARENAGEM DE PROTECAO SOBRE RODAS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</si>
  <si>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</si>
  <si>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</si>
  <si>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</si>
  <si>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</si>
  <si>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</si>
  <si>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</si>
  <si>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</si>
  <si>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</si>
  <si>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</si>
  <si>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</si>
  <si>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</si>
  <si>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</si>
  <si>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</si>
  <si>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</si>
  <si>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</si>
  <si>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</si>
  <si>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 xml:space="preserve">GUARNICAO / ALIZAR / VISTA, E = *1,5* CM, L = *5,0* CM, EM POLIESTIRENO, BRANCO (JOGO PARA 1 FACE)                                                                                                                                                                                                                                                                                                                                                                                                        </t>
  </si>
  <si>
    <t xml:space="preserve">GUARNICAO / MOLDURA / ARREMATE DE ACABAMENTO PARA ESQUADRIA, EM ALUMINIO PERFIL 25, ACABAMENTO ANODIZADO BRANCO OU BRILHANTE, PARA 1 FACE                                                                                                                                                                                                                                                                                                                                                                 </t>
  </si>
  <si>
    <t xml:space="preserve">GUARNICAO/ALIZAR/VISTA, E = *1,3* CM, L = *5,0* CM HASTE REGULAVEL = *35* MM, EM MDF/PVC WOOD/ POLIESTIRENO OU MADEIRA LAMINADA, PRIMER BRANCO (JOGO PARA 1 FACE)                                                                                                                                                                                                                                                                                                                                         </t>
  </si>
  <si>
    <t xml:space="preserve">GUARNICAO/ALIZAR/VISTA, E = *1,3* CM, L = *7,0* CM, EM POLIESTIRENO, BRANCO (JOGO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</si>
  <si>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</si>
  <si>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</si>
  <si>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</si>
  <si>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</si>
  <si>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</si>
  <si>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</si>
  <si>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</si>
  <si>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</si>
  <si>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</si>
  <si>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</si>
  <si>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</si>
  <si>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</si>
  <si>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</si>
  <si>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ATERRAMENTO EM ACO COM 3,00 M DE COMPRIMENTO E DN = 3/4", REVESTIDA COM BAIXA CAMADA DE COBRE, SEM CONECTOR                                                                                                                                                                                                                                                                                                                                                                                      </t>
  </si>
  <si>
    <t xml:space="preserve">HASTE DE ATERRAMENTO EM ACO COM 3,00 M DE COMPRIMENTO E DN = 5/8", REVESTIDA COM BAIXA CAMADA DE COBRE, COM CONECTOR TIPO GRAMPO                                                                                                                                                                                                                                                                                                                                                                          </t>
  </si>
  <si>
    <t xml:space="preserve">HASTE DE ATERRAMENTO EM ACO COM 3,00 M DE COMPRIMENTO E DN = 5/8", REVESTIDA COM BAIXA CAMADA DE COBRE, SEM CONECTOR                                                                                                                                                                                                                                                                                                                                                                                      </t>
  </si>
  <si>
    <t xml:space="preserve">HASTE DE ATERRAMENTO EM ACO GALVANIZADO TIPO CANTONEIRA COM 2,00 M DE COMPRIMENTO, 25 X 25 MM E CHAPA DE 3/16"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</si>
  <si>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</si>
  <si>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</si>
  <si>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</si>
  <si>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3,54</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</si>
  <si>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</si>
  <si>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</si>
  <si>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4,72</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</si>
  <si>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</si>
  <si>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</si>
  <si>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</si>
  <si>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</si>
  <si>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</si>
  <si>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</si>
  <si>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 MEDIDOR DE AGUA, DN 1 1/2", VAZAO MAXIMA DE 20 M3/H, PARA AGUA POTAVEL FRIA, RELOJOARIA PLANA, CLASSE B, HORIZONTAL (SEM CONEXOES)                                                                                                                                                                                                                                                                                                                                                 </t>
  </si>
  <si>
    <t xml:space="preserve">HIDROMETRO MULTIJATO / MEDIDOR DE AGUA, DN 1", VAZAO MAXIMA DE 10 M3/H, PARA AGUA POTAVEL FRIA, RELOJOARIA PLANA, CLASSE B, HORIZONTAL (SEM CONEXOES)                                                                                                                                                                                                                                                                                                                                                     </t>
  </si>
  <si>
    <t xml:space="preserve">HIDROMETRO MULTIJATO / MEDIDOR DE AGUA, DN 1", VAZAO MAXIMA DE 7 M3/H, PARA AGUA POTAVEL FRIA, RELOJOARIA PLANA, CLASSE B, HORIZONTAL (SEM CONEXOES)                                                                                                                                                                                                                                                                                                                                                      </t>
  </si>
  <si>
    <t xml:space="preserve">HIDROMETRO MULTIJATO / MEDIDOR DE AGUA, DN 2", VAZAO MAXIMA DE 30 M3/H, PARA AGUA POTAVEL FRIA, RELOJOARIA PLANA, CLASSE B, HORIZONTAL (SEM CONEXOES)                                                                                                                                                                                                                                                                                                                                                     </t>
  </si>
  <si>
    <t xml:space="preserve">HIDROMETRO UNIJATO / MEDIDOR DE AGUA, DN 1/2", VAZAO MAXIMA DE 1,5 M3/H, PARA AGUA POTAVEL FRIA, RELOJOARIA PLANA, CLASSE B, HORIZONTAL (SEM CONEXOES)                                                                                                                                                                                                                                                                                                                                                    </t>
  </si>
  <si>
    <t xml:space="preserve">HIDROMETRO UNIJATO / MEDIDOR DE AGUA, DN 1/2", VAZAO MAXIMA DE 3 M3/H, PARA AGUA POTAVEL FRIA, RELOJOARIA PLANA, CLASSE B, HORIZONTAL (SEM CONEXOES)                                                                                                                                                                                                                                                                                                                                                      </t>
  </si>
  <si>
    <t xml:space="preserve">HIDROMETRO UNIJATO / MEDIDOR DE AGUA, DN 3/4", VAZAO MAXIMA DE 5 M3/H, PARA AGUA POTAVEL FRIA, RELOJOARIA PLANA, CLASSE B, HORIZONTAL (SEM CONEXOES)0,                                                                                                                                                                                                                                                                                                                                                    </t>
  </si>
  <si>
    <t xml:space="preserve">HIDROMETRO WOLTMANN, DN 2", VAZAO MAXIMA DE 50 M3/H, PARA AGUA POTAVEL FRIA, RELOJOARIA PLANA, TURBINA HORIZONTAL, EQUIPADO COM TELIMETRIA (SEM CONEXOES)                                                                                                                                                                                                                                                                                                                                                 </t>
  </si>
  <si>
    <t xml:space="preserve">HIDROMETRO WOLTMANN, DN 3", VAZAO MAXIMA DE 80 M3/H, PARA AGUA POTAVEL FRIA, RELOJOARIA PLANA, TURBINA HORIZONTAL, EQUIPADO COM TELIMETRIA (SEM CONEXOES)                                                                                                                                                                                                                                                                                                                                                 </t>
  </si>
  <si>
    <t xml:space="preserve">IGNITOR PARA LAMPADA DE VAPOR DE SODIO / VAPOR METALICO ATE 400 W, TENSAO DE PULSO ENTRE 3000 A 4500 V                                                                                                                                                                                                                                                                                                                                                                                                    </t>
  </si>
  <si>
    <t xml:space="preserve">IMPERMEABILIZADOR (HORISTA)                                                                                                                                                                                                                                                                                                                                                                                                                                                                               </t>
  </si>
  <si>
    <t xml:space="preserve">IMPERMEABILIZADOR (MENSALISTA)                                                                                                                                                                                                                                                                                                                                                                                                                                                                            </t>
  </si>
  <si>
    <t xml:space="preserve">IMPERMEABILIZANTE FLEXIVEL BRANCO DE BASE ACRILICA PARA COBERTURAS                                                                                                                                                                                                                                                                                                                                                                                                                                        </t>
  </si>
  <si>
    <t xml:space="preserve">IMPERMEABILIZANTE INCOLOR,  BASE SILICONE, PARA TRATAMENTO DE FACHADAS, TELHAS, PEDRAS E OUTRAS SUPERFICIES                                                                                                                                                                                                                                                                                                                                                                                               </t>
  </si>
  <si>
    <t xml:space="preserve">IMUNIZANTE PARA MADEIRA, INCOLOR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</si>
  <si>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</si>
  <si>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</si>
  <si>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</si>
  <si>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</si>
  <si>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</si>
  <si>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</si>
  <si>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</si>
  <si>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</si>
  <si>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</si>
  <si>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</si>
  <si>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</si>
  <si>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</si>
  <si>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</si>
  <si>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</si>
  <si>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</si>
  <si>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</si>
  <si>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</si>
  <si>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25,75</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</si>
  <si>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</si>
  <si>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</si>
  <si>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</si>
  <si>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</si>
  <si>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</si>
  <si>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</si>
  <si>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</si>
  <si>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</si>
  <si>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</si>
  <si>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</si>
  <si>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</si>
  <si>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</si>
  <si>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</si>
  <si>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</si>
  <si>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</si>
  <si>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60 X 60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</si>
  <si>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</si>
  <si>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</si>
  <si>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ACO, BATENTE/REQUADRO DE 6 A 14 CM, COM DIVISAO HORIZ , PINT ANTICORROSIVA, SEM VIDRO, BANDEIRA COM BASCULA, 4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</si>
  <si>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</si>
  <si>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</si>
  <si>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</si>
  <si>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</si>
  <si>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PERFIL 20, 60  X 80 CM (A X L), BATENTE/REQUADRO DE 3 A 14 CM, COM VIDRO 4 MM, SEM GUARNICAO/ALIZAR, ACABAMENTO ALUM BRANCO OU BRILHANTE                                                                                                                                                                                                                                                                                                                                         </t>
  </si>
  <si>
    <t xml:space="preserve">JANELA MAXIM AR EM MADEIRA CEDRINHO/ ANGELIM COMERCIAL/ CURUPIXA/ CUMARU OU EQUIVALENTE DA REGIAO, CAIXA DO BATENTE/MARCO *10* CM, 1 FOLHA  PARA VIDRO, COM GUARNICAO/ALIZAR, COM FERRAGENS, (SEM VIDRO E SEM ACABAMENTO)                                                                                                                                                                                                                                                                                 </t>
  </si>
  <si>
    <t xml:space="preserve">JARDINEIRO (HORISTA)                                                                                                                                                                                                                                                                                                                                                                                                                                                                                      </t>
  </si>
  <si>
    <t xml:space="preserve">JARDINEIRO (MENSALISTA)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</si>
  <si>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</si>
  <si>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</si>
  <si>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</si>
  <si>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</si>
  <si>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</si>
  <si>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</si>
  <si>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</si>
  <si>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</si>
  <si>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</si>
  <si>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</si>
  <si>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</si>
  <si>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</si>
  <si>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</si>
  <si>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</si>
  <si>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</si>
  <si>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</si>
  <si>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6,88</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</si>
  <si>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</si>
  <si>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</si>
  <si>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</si>
  <si>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5,58</t>
  </si>
  <si>
    <t xml:space="preserve">JOELHO PVC COM VISITA, 90 GRAUS, DN 100 X 50 MM, SERIE NORMAL, PARA ESGOTO PREDIAL                                                                                                                                                                                                                                                                                                                                                                                                                        </t>
  </si>
  <si>
    <t xml:space="preserve">JOELHO PVC, COM BOLSA E ANEL, 90 GRAUS, DN 40 X *38* MM, SERIE NORMAL, PARA ESGOTO PREDIAL                                                                                                                                                                                                                                                                                                                                                                                                                </t>
  </si>
  <si>
    <t xml:space="preserve">JOELHO PVC, SOLDAVEL, BB, 45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</si>
  <si>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</si>
  <si>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</si>
  <si>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</si>
  <si>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</si>
  <si>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</si>
  <si>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</si>
  <si>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</si>
  <si>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</si>
  <si>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</si>
  <si>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</si>
  <si>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</si>
  <si>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</si>
  <si>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</si>
  <si>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</si>
  <si>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159,73</t>
  </si>
  <si>
    <t>21,29</t>
  </si>
  <si>
    <t>20,65</t>
  </si>
  <si>
    <t>7,53</t>
  </si>
  <si>
    <t>11,27</t>
  </si>
  <si>
    <t>10,89</t>
  </si>
  <si>
    <t xml:space="preserve">JOGO DE TRANQUETA E ROSETA QUADRADA DE SOBREPOR SEM FUROS, EM LATAO CROMADO, *50 X 50* MM, PARA FECHADURA DE PORTA DE BANHEIRO                                                                                                                                                                                                                                                                                                                                                                            </t>
  </si>
  <si>
    <t>55,98</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</si>
  <si>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</si>
  <si>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</si>
  <si>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</si>
  <si>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</si>
  <si>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DUPLA, PVC SOLDAVEL, DN 100 X 100 X 100 MM , SERIE NORMAL PARA ESGOTO PREDIAL                                                                                                                                                                                                                                                                                                                                                                                                                      </t>
  </si>
  <si>
    <t xml:space="preserve">JUNCAO INVERTIDA, PVC SOLDAVEL, 75 X 75 MM, SERIE NORMAL PARA ESGOTO PREDIAL                                                                                                                                                                                                                                                                                                                                                                                                                              </t>
  </si>
  <si>
    <t>47,85</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</si>
  <si>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</si>
  <si>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</si>
  <si>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</si>
  <si>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</si>
  <si>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</si>
  <si>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</si>
  <si>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</si>
  <si>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</si>
  <si>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</si>
  <si>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</si>
  <si>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</si>
  <si>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</si>
  <si>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</si>
  <si>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</si>
  <si>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</si>
  <si>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</si>
  <si>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</si>
  <si>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</si>
  <si>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</si>
  <si>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</si>
  <si>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</si>
  <si>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</si>
  <si>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24,00</t>
  </si>
  <si>
    <t xml:space="preserve">KIT PORTA PRONTA DE MADEIRA, FOLHA LEVE (NBR 15930) DE 600 X 2100 MM OU 700 X 2100 MM, DE 35 MM A 40 MM DE ESPESSURA, COM MARCO EM ACO, NUCLEO COLMEIA, CAPA LISA EM HDF, ACABAMENTO MELAMINICO BRANCO (INCLUI MARCO, ALIZARES, DOBRADICAS E FECHADURA)                                                                                                                                                                                                                                                   </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</si>
  <si>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</si>
  <si>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</si>
  <si>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</si>
  <si>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</si>
  <si>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</si>
  <si>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</si>
  <si>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</si>
  <si>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</si>
  <si>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</si>
  <si>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MELAMINICO BRANCO (INCLUI MARCO, ALIZARES E DOBRADICAS)                                                                                                                                                                                                                                             </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</si>
  <si>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</si>
  <si>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</si>
  <si>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 xml:space="preserve">KIT PORTA PRONTA DE MADEIRA, FOLHA PESADA (NBR 15930) DE 800 X 2100 MM, DE 40 MM  A 45 MM DE ESPESSURA, NUCLEO SOLIDO, CAPA LISA EM HDF, ACABAMENTO MELAMINICO BRANCO (INCLUI MARCO, ALIZARES, DOBRADICAS E FECHADURA EXTERNA)                                                                                                                                                                                                                                                                            </t>
  </si>
  <si>
    <t xml:space="preserve">KIT PORTA PRONTA DE MADEIRA, FOLHA PESADA (NBR 15930) DE 800 X 2100 MM, DE 40 MM A 45 MM DE ESPESSURA , NUCLEO SOLIDO, ESTRUTURA USINADA PARA FECHADURA, CAPA LISA EM HDF, ACABAMENTO EM LAMINADO NATURAL COM VERNIZ (INCLUI MARCO, ALIZARES E DOBRADICAS)                                                                                                                                                                                                                                                </t>
  </si>
  <si>
    <t xml:space="preserve">KIT PORTA PRONTA DE MADEIRA, FOLHA PESADA (NBR 15930) DE 800 X 2100 MM, DE 40 MM A 45 MM DE ESPESSURA, COM MARCO EM ACO, NUCLEO SOLIDO, CAPA LISA EM HDF, ACABAMENTO MELAMINICO BRANCO (INCLUI MARCO, ALIZARES, DOBRADICAS E FECHADURA)                                                                                                                                                                                                                                                                   </t>
  </si>
  <si>
    <t xml:space="preserve">KIT PORTA PRONTA DE MADEIRA, FOLHA PESADA (NBR 15930) DE 900 X 2100 MM, DE 40 MM  A 45 MM DE ESPESSURA, NUCLEO SOLIDO, CAPA LISA EM HDF, ACABAMENTO MELAMINICO BRANCO (INCLUI MARCO, ALIZARES, DOBRADICAS E FECHADURA EXTERNA)                                                                                                                                                                                                                                                                            </t>
  </si>
  <si>
    <t xml:space="preserve">KIT PORTA PRONTA DE MADEIRA, FOLHA PESADA (NBR 15930) DE 900 X 2100 MM, DE 40 MM A 45 MM DE ESPESSURA , NUCLEO SOLIDO, ESTRUTURA USINADA PARA FECHADURA, CAPA LISA EM HDF, ACABAMENTO EM LAMINADO NATURAL COM VERNIZ (INCLUI MARCO, ALIZARES E DOBRADICAS)                                                                                                                                                                                                                                                </t>
  </si>
  <si>
    <t xml:space="preserve">KIT PORTA PRONTA DE MADEIRA, FOLHA PESADA (NBR 15930) DE 900 X 2100 MM, DE 40 MM A 45 MM DE ESPESSURA, COM MARCO EM ACO, NUCLEO SOLIDO, CAPA LISA EM HDF, ACABAMENTO MELAMINICO BRANCO (INCLUI MARCO, ALIZARES, DOBRADICAS E FECHADURA)                                                                                                                                                                                                                                                                   </t>
  </si>
  <si>
    <t xml:space="preserve">LADRILHO HIDRAULICO, *20 x 20* CM, E= 2 CM, PADRAO COPACABANA, 2 CORES (PRETO E BRANCO)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</si>
  <si>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</si>
  <si>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</si>
  <si>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</si>
  <si>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</si>
  <si>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</si>
  <si>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</si>
  <si>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</si>
  <si>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</si>
  <si>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</si>
  <si>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</si>
  <si>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</si>
  <si>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</si>
  <si>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</si>
  <si>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LAMBRI EM ALUMINIO, DE APROXIMADAMENTE 0,6 KG/M, COM APROXIMADAMENTE 168,0 MM DE LARGURA, 6,0 MM DE ALTURA E 6,0 M DE EXTENSAO                                                                                                                                                                                                                                                                                                                                                                            </t>
  </si>
  <si>
    <t>12,93</t>
  </si>
  <si>
    <t xml:space="preserve">LAMPADA FLUORESCENTE TUBULAR T10, DE 20 OU 40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</si>
  <si>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</si>
  <si>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</si>
  <si>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</si>
  <si>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</si>
  <si>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</si>
  <si>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8,17</t>
  </si>
  <si>
    <t xml:space="preserve">LAMPADA VAPOR MERCURIO 250 W (BASE E40)                                                                                                                                                                                                                                                                                                                                                                                                                                                                   </t>
  </si>
  <si>
    <t xml:space="preserve">LAVADORA DE ALTA PRESSAO (LAVA - JATO) PARA AGUA FRIA, PRESSAO DE OPERACAO ENTRE 1400 E 1900 LIB/POL2, VAZAO MAXIMA ENTRE  400 E 700 L/H, POTENCIA DE OPERACAO ENTRE 2,50 E 3,00 CV                                                                                                                                                                                                                                                                                                                       </t>
  </si>
  <si>
    <t xml:space="preserve">LAVATORIO / CUBA DE EMBUTIR, OVAL, DE LOUCA BRANCA, SEM LADRAO, DIMENSOES *50 X 35* CM (L X C)                                                                                                                                                                                                                                                                                                                                                                                                            </t>
  </si>
  <si>
    <t xml:space="preserve">LAVATORIO / CUBA DE EMBUTIR, OVAL, DE LOUCA COLORIDA, SEM LADRAO, DIMENSOES *50 X 35* CM (L X C)                                                                                                                                                                                                                                                                                                                                                                                                          </t>
  </si>
  <si>
    <t xml:space="preserve">LAVATORIO / CUBA DE SOBREPOR, OVAL PEQUENA, DE LOUCA BRANCA, SEM LADRAO, DIMENSOES *44 X 31* CM (L X C)                                                                                                                                                                                                                                                                                                                                                                                                   </t>
  </si>
  <si>
    <t xml:space="preserve">LAVATORIO / CUBA DE SOBREPOR, RETANGULAR, DE LOUCA BRANCA, COM LADRAO, DIMENSOES *52 X 45* CM (L X C)                                                                                                                                                                                                                                                                                                                                                                                                     </t>
  </si>
  <si>
    <t xml:space="preserve">LAVATORIO / CUBA DE SOBREPOR, RETANGULAR, DE LOUCA COLORIDA, COM LADRAO, DIMENSOES *52 X 45* CM (L X C)                                                                                                                                                                                                                                                                                                                                                                                                   </t>
  </si>
  <si>
    <t xml:space="preserve">LAVATORIO DE CANTO DE LOUCA BRANCA, SUSPENSO (SEM COLUNA), DIMENSOES *40 X 30* CM (L X C)                                                                                                                                                                                                                                                                                                                                                                                                                 </t>
  </si>
  <si>
    <t xml:space="preserve">LAVATORIO DE LOUCA BRANCA, COM COLUNA, DIMENSOES *44 X 35* CM (L X C)                                                                                                                                                                                                                                                                                                                                                                                                                                     </t>
  </si>
  <si>
    <t xml:space="preserve">LAVATORIO DE LOUCA BRANCA, COM COLUNA, DIMENSOES *54 X 44* CM (L X C)                                                                                                                                                                                                                                                                                                                                                                                                                                     </t>
  </si>
  <si>
    <t xml:space="preserve">LAVATORIO DE LOUCA BRANCA, SUSPENSO (SEM COLUNA), DIMENSOES *40 X 30* CM                                                                                                                                                                                                                                                                                                                                                                                                                                  </t>
  </si>
  <si>
    <t xml:space="preserve">LAVATORIO DE LOUCA COLORIDA, COM COLUNA, DIMENSOES *54 X 44* CM (L X C)                                                                                                                                                                                                                                                                                                                                                                                                                                   </t>
  </si>
  <si>
    <t xml:space="preserve">LAVATORIO DE LOUCA COLORIDA, SUSPENSO (SEM COLUNA), DIMENSOES *40 X 30* CM (L X C)                                                                                                                                                                                                                                                                                                                                                                                                                        </t>
  </si>
  <si>
    <t xml:space="preserve">LETRA ACO INOX (AISI 304), CHAPA NUM. 22, RECORTADO, H= 20 CM (SEM RELEVO)                                                                                                                                                                                                                                                                                                                                                                                                                                </t>
  </si>
  <si>
    <t xml:space="preserve">LEVANTADOR DE JANELA GUILHOTINA, EM LATAO CROMADO                                                                                                                                                                                                                                                                                                                                                                                                                                                         </t>
  </si>
  <si>
    <t xml:space="preserve">LIMPA VIDROS COM PULVERIZADOR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</si>
  <si>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</si>
  <si>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</si>
  <si>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</si>
  <si>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</si>
  <si>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</si>
  <si>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</si>
  <si>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</si>
  <si>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</si>
  <si>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</si>
  <si>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</si>
  <si>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</si>
  <si>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TUBULAR DE ENCAIXE, TIPO DE TORRE, CADA PAINEL COM LARGURA DE 1 ATE 1,5 M E ALTURA DE *1,00* M, INCLUINDO DIAGONAL, BARRAS DE LIGACAO, SAPATAS OU RODIZIOS E DEMAIS ITENS NECESSARIOS A MONTAGEM (NAO INCLUI INSTALACAO)                                                                                                                                                                                                                                                      </t>
  </si>
  <si>
    <t>20,00</t>
  </si>
  <si>
    <t xml:space="preserve">LOCACAO DE ANDAIME SUSPENSO OU BALANCIM MANUAL, CAPACIDADE DE CARGA TOTAL DE APROXIMADAMENTE 250 KG/M2, PLATAFORMA DE 1,50 M X 0,80 M (C X L), CABO DE 45 M                                                                                                                                                                                                                                                                                                                                               </t>
  </si>
  <si>
    <t>575,00</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</si>
  <si>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</si>
  <si>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</si>
  <si>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</si>
  <si>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</si>
  <si>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</si>
  <si>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</si>
  <si>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</si>
  <si>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4,30 M, ALT. 2,50 M, P/ SANITARIO, C/ 5 BACIAS, 1 LAVATORIO E 4 MICTORIOS (NAO INCLUI MOBILIZACAO/DESMOBILIZACAO)                                                                                                                                                                                                                                                                                                                                                             </t>
  </si>
  <si>
    <t xml:space="preserve">LOCACAO DE CONTAINER 2,30 X 4,30 M, ALT. 2,50 M, PARA SANITARIO, COM 3 BACIAS, 4 CHUVEIROS, 1 LAVATORIO E 1 MICTORIO (NAO INCLUI MOBILIZACAO/DESMOBILIZACAO)                                                                                                                                                                                                                                                                                                                                              </t>
  </si>
  <si>
    <t xml:space="preserve">LOCACAO DE CONTAINER 2,30 X 6,00 M, ALT. 2,50 M, COM 1 SANITARIO, PARA ESCRITORIO, COMPLETO, SEM DIVISORIAS INTERNAS (NAO INCLUI MOBILIZACAO/DESMOBILIZACAO)                                                                                                                                                                                                                                                                                                                                              </t>
  </si>
  <si>
    <t xml:space="preserve">LOCACAO DE CONTAINER 2,30 X 6,00 M, ALT. 2,50 M, PARA ESCRITORIO, SEM DIVISORIAS INTERNAS E SEM SANITARIO (NAO INCLUI MOBILIZACAO/DESMOBILIZACAO)                                                                                                                                                                                                                                                                                                                                                         </t>
  </si>
  <si>
    <t xml:space="preserve">LOCACAO DE CONTAINER 2,30 X 6,00 M, ALT. 2,50 M, PARA SANITARIO, COM 4 BACIAS, 8 CHUVEIROS,1 LAVATORIO E 1 MICTORIO (NAO INCLUI MOBILIZACAO/DESMOBILIZACAO)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</si>
  <si>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</si>
  <si>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</si>
  <si>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UNXMES</t>
  </si>
  <si>
    <t xml:space="preserve">LOCACAO DE GRUPO GERADOR *80 A 125* KVA, MOTOR DIESEL, REBOCAVEL, ACIONAMENTO MANUAL                                                                                                                                                                                                                                                                                                                                                                                                                      </t>
  </si>
  <si>
    <t xml:space="preserve">LOCACAO DE GRUPO GERADOR ACIMA DE * 125 ATE 180* KVA, MOTOR DIESEL, REBOCAVEL, ACIONAMENTO MANUAL                                                                                                                                                                                                                                                                                                                                                                                                         </t>
  </si>
  <si>
    <t xml:space="preserve">LOCACAO DE GRUPO GERADOR DE *260* KVA, DIESEL REBOCAVEL, ACIONAMENTO MANUAL                                                                                                                                                                                                                                                                                                                                                                                                                               </t>
  </si>
  <si>
    <t xml:space="preserve">LOCACAO DE NIVEL OPTICO, COM PRECISAO DE 0,7 MM, AUMENTO DE 32X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</si>
  <si>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</si>
  <si>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</si>
  <si>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</si>
  <si>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EXTRA FORTE PRETA, E = 200 MICRA                                                                                                                                                                                                                                                                                                                                                                                                                                                            </t>
  </si>
  <si>
    <t xml:space="preserve">LONA PLASTICA PESADA PRETA, E =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</si>
  <si>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</si>
  <si>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</si>
  <si>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EMERGENCIA 30 LEDS, POTENCIA 2 W, BATERIA DE LITIO, AUTONOMIA DE 6 HORAS                                                                                                                                                                                                                                                                                                                                                                                                                     </t>
  </si>
  <si>
    <t xml:space="preserve">LUMINARIA DE LED PARA ILUMINACAO PUBLICA, DE 138 W ATE 180 W, INVOLUCRO EM ALUMINIO OU ACO INOX                                                                                                                                                                                                                                                                                                                                                                                                           </t>
  </si>
  <si>
    <t xml:space="preserve">LUMINARIA DE LED PARA ILUMINACAO PUBLICA, DE 181 W ATE 239 W, INVOLUCRO EM ALUMINIO OU ACO INOX                                                                                                                                                                                                                                                                                                                                                                                                           </t>
  </si>
  <si>
    <t xml:space="preserve">LUMINARIA DE LED PARA ILUMINACAO PUBLICA, DE 240 W ATE 350 W, INVOLUCRO EM ALUMINIO OU ACO INOX                                                                                                                                                                                                                                                                                                                                                                                                           </t>
  </si>
  <si>
    <t xml:space="preserve">LUMINARIA DE LED PARA ILUMINACAO PUBLICA, DE 33 W ATE 50 W, INVOLUCRO EM ALUMINIO OU ACO INOX                                                                                                                                                                                                                                                                                                                                                                                                             </t>
  </si>
  <si>
    <t xml:space="preserve">LUMINARIA DE LED PARA ILUMINACAO PUBLICA, DE 51 W ATE 67 W, INVOLUCRO EM ALUMINIO OU ACO INOX                                                                                                                                                                                                                                                                                                                                                                                                             </t>
  </si>
  <si>
    <t xml:space="preserve">LUMINARIA DE LED PARA ILUMINACAO PUBLICA, DE 68 W ATE 97 W, INVOLUCRO EM ALUMINIO OU ACO INOX                                                                                                                                                                                                                                                                                                                                                                                                             </t>
  </si>
  <si>
    <t xml:space="preserve">LUMINARIA DE LED PARA ILUMINACAO PUBLICA, DE 98 W ATE 137 W, INVOLUCRO EM ALUMINIO OU ACO INOX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</si>
  <si>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</si>
  <si>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</si>
  <si>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*36* W, ALETADA, COMPLETA (LAMPADA E REATOR INCLUSOS)                                                                                                                                                                                                                                                                                                                                                                                </t>
  </si>
  <si>
    <t xml:space="preserve">LUMINARIA DE TETO PLAFON/PLAFONIER EM PLASTICO COM BASE E27, POTENCIA MAXIMA 60 W (NAO INCLUI LAMPADA)                                                                                                                                                                                                                                                                                                                                                                                                    </t>
  </si>
  <si>
    <t xml:space="preserve">LUMINARIA DUPLA P/SINALIZACAO, TIPO WETZEL AS-2/110 OU EQUIV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</si>
  <si>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</si>
  <si>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</si>
  <si>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</si>
  <si>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</si>
  <si>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</si>
  <si>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</si>
  <si>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</si>
  <si>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</si>
  <si>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</si>
  <si>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</si>
  <si>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</si>
  <si>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A PROVA DE TEMPO, GASES, VAPOR E PO, EM ALUMINIO, COM GRADE, BASE E27, POTENCIA MAXIMA 100 W - REF Y 25/1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</si>
  <si>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</si>
  <si>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</si>
  <si>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</si>
  <si>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</si>
  <si>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</si>
  <si>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</si>
  <si>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</si>
  <si>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</si>
  <si>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</si>
  <si>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</si>
  <si>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</si>
  <si>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</si>
  <si>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</si>
  <si>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</si>
  <si>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</si>
  <si>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</si>
  <si>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</si>
  <si>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</si>
  <si>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</si>
  <si>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</si>
  <si>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</si>
  <si>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</si>
  <si>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20,49</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</si>
  <si>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</si>
  <si>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</si>
  <si>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</si>
  <si>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</si>
  <si>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</si>
  <si>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</si>
  <si>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</si>
  <si>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</si>
  <si>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</si>
  <si>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</si>
  <si>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17,39</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</si>
  <si>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</si>
  <si>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</si>
  <si>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</si>
  <si>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</si>
  <si>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</si>
  <si>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</si>
  <si>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</si>
  <si>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</si>
  <si>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</si>
  <si>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</si>
  <si>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40,37</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</si>
  <si>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</si>
  <si>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</si>
  <si>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</si>
  <si>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</si>
  <si>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</si>
  <si>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</si>
  <si>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</si>
  <si>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</si>
  <si>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</si>
  <si>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</si>
  <si>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</si>
  <si>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</si>
  <si>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</si>
  <si>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</si>
  <si>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</si>
  <si>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</si>
  <si>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</si>
  <si>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</si>
  <si>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</si>
  <si>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</si>
  <si>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</si>
  <si>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</si>
  <si>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</si>
  <si>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</si>
  <si>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</si>
  <si>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</si>
  <si>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</si>
  <si>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</si>
  <si>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</si>
  <si>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</si>
  <si>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</si>
  <si>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</si>
  <si>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</si>
  <si>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</si>
  <si>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</si>
  <si>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</si>
  <si>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</si>
  <si>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</si>
  <si>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</si>
  <si>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</si>
  <si>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</si>
  <si>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</si>
  <si>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</si>
  <si>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</si>
  <si>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</si>
  <si>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</si>
  <si>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</si>
  <si>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</si>
  <si>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</si>
  <si>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</si>
  <si>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</si>
  <si>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</si>
  <si>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</si>
  <si>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</si>
  <si>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</si>
  <si>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</si>
  <si>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</si>
  <si>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</si>
  <si>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</si>
  <si>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</si>
  <si>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</si>
  <si>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</si>
  <si>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</si>
  <si>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</si>
  <si>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</si>
  <si>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5,57</t>
  </si>
  <si>
    <t xml:space="preserve">LUVA EM PVC RIGIDO ROSCAVEL, DE 3/4", PARA ELETRODUTO                                                                                                                                                                                                                                                                                                                                                                                                                                                     </t>
  </si>
  <si>
    <t xml:space="preserve">LUVA EM PVC RIGIDO ROSCAVEL, DE 3", PARA ELETRODUTO                                                                                                                                                                                                                                                                                                                                                                                                                                                       </t>
  </si>
  <si>
    <t xml:space="preserve">LUVA EM PVC RIGIDO ROSCAVEL, DE 4", PARA ELETRODUTO                                                                                                                                                                                                                                                                                                                                                                                                                                                       </t>
  </si>
  <si>
    <t>23,21</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</si>
  <si>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</si>
  <si>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</si>
  <si>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</si>
  <si>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</si>
  <si>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25,63</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</si>
  <si>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</si>
  <si>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</si>
  <si>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</si>
  <si>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</si>
  <si>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</si>
  <si>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</si>
  <si>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</si>
  <si>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</si>
  <si>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</si>
  <si>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</si>
  <si>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</si>
  <si>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</si>
  <si>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1 1/2",  AGUA FRIA PREDIAL                                                                                                                                                                                                                                                                                                                                                                                                                                                            </t>
  </si>
  <si>
    <t xml:space="preserve">LUVA RASPA DE COURO, CANO CURTO (PUNHO *7* CM)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</si>
  <si>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</si>
  <si>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</si>
  <si>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</si>
  <si>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</si>
  <si>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</si>
  <si>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6,98</t>
  </si>
  <si>
    <t xml:space="preserve">LUVA SOLDAVEL COM BUCHA DE LATAO, PVC, 20 MM X 1/2"                                                                                                                                                                                                                                                                                                                                                                                                                                                       </t>
  </si>
  <si>
    <t xml:space="preserve">LUVA SOLDAVEL COM BUCHA DE LATAO, PVC, 25 MM X 1/2"                                                                                                                                                                                                                                                                                                                                                                                                                                                       </t>
  </si>
  <si>
    <t>8,02</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</si>
  <si>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</si>
  <si>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</si>
  <si>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</si>
  <si>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</si>
  <si>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</si>
  <si>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</si>
  <si>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</si>
  <si>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</si>
  <si>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</si>
  <si>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</si>
  <si>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</si>
  <si>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</si>
  <si>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</si>
  <si>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</si>
  <si>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OCA, EM ZAMAC COM ACABAMENTO CROMADO, COMPRIMENTO APROX DE 15 CM                                                                                                                                                                                                                                                                                                                                                                                                                   </t>
  </si>
  <si>
    <t xml:space="preserve">MACANETA ALAVANCA, RETA SIMPLES / OCA, CROMADA, COMPRIMENTO DE 10 A 16 CM, ACABAMENTO PADRAO POPULAR - SOMENTE MACANETAS                                                                                                                                                                                                                                                                                                                                                                                  </t>
  </si>
  <si>
    <t xml:space="preserve">MACANETA BOLA, EM ZAMAC COM ACABAMENTO CROMADO, DIAMETRO DE APROX 2 1/2"                                                                                                                                                                                                                                                                                                                                                                                                                                  </t>
  </si>
  <si>
    <t xml:space="preserve">MACARICO DE SOLDA 201 PARA EXTENSAO GLP OU ACETILENO                                                                                                                                                                                                                                                                                                                                                                                                                                                      </t>
  </si>
  <si>
    <t xml:space="preserve">MACARIQUEIRO (HORISTA)                                                                                                                                                                                                                                                                                                                                                                                                                                                                                    </t>
  </si>
  <si>
    <t>18,97</t>
  </si>
  <si>
    <t xml:space="preserve">MACARIQUEIRO (MENSALISTA)                                                                                                                                                                                                                                                                                                                                                                                                                                                                                 </t>
  </si>
  <si>
    <t xml:space="preserve">MADEIRA ROLICA TRATADA, D = 12 A 15 CM, H = 3,00 M, EM EUCALIPTO OU EQUIVALENTE DA REGIAO                                                                                                                                                                                                                                                                                                                                                                                                                 </t>
  </si>
  <si>
    <t xml:space="preserve">MADEIRA ROLICA TRATADA, D = 16 A 20 CM, H = 6,00 M, EM EUCALIPTO OU EQUIVALENTE DA REGIAO                                                                                                                                                                                                                                                                                                                                                                                                                 </t>
  </si>
  <si>
    <t xml:space="preserve">MADEIRA ROLICA TRATADA, D = 25 A 29 CM, H = 6,50 M, EM EUCALIPTO OU EQUIVALENTE DA REGIAO                                                                                                                                                                                                                                                                                                                                                                                                                 </t>
  </si>
  <si>
    <t xml:space="preserve">MADEIRA ROLICA TRATADA, D = 30 A 34 CM, H = 6,50 M, EM EUCALIPTO OU EQUIVALENTE DA REGIAO                                                                                                                                                                                                                                                                                                                                                                                                                 </t>
  </si>
  <si>
    <t xml:space="preserve">MADEIRA SERRADA EM PINUS, MISTA OU EQUIVALENTE DA REGIAO - BRUTA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</si>
  <si>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</si>
  <si>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</si>
  <si>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</si>
  <si>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</si>
  <si>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</si>
  <si>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</si>
  <si>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</si>
  <si>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</si>
  <si>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</si>
  <si>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</si>
  <si>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</si>
  <si>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</si>
  <si>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</si>
  <si>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</si>
  <si>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</si>
  <si>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</si>
  <si>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</si>
  <si>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</si>
  <si>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</si>
  <si>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</si>
  <si>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</si>
  <si>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</si>
  <si>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PVC, TRANCADA, DIAMETRO DE 3/8", COMPRIMENTO DE 1M (NORMATIZADA)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</si>
  <si>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</si>
  <si>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</si>
  <si>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</si>
  <si>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</si>
  <si>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</si>
  <si>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</si>
  <si>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</si>
  <si>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</si>
  <si>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</si>
  <si>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</si>
  <si>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</si>
  <si>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</si>
  <si>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</si>
  <si>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</si>
  <si>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</si>
  <si>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</si>
  <si>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</si>
  <si>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</si>
  <si>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(NBR 15352)                                                                                                                                                                                                                                                                                                                                                                                                                                      </t>
  </si>
  <si>
    <t>22,29</t>
  </si>
  <si>
    <t xml:space="preserve">MANTA TERMOPLASTICA, PEAD, GEOMEMBRANA LISA, E = 0,80 MM (NBR 15352)                                                                                                                                                                                                                                                                                                                                                                                                                                      </t>
  </si>
  <si>
    <t xml:space="preserve">MANTA TERMOPLASTICA, PEAD, GEOMEMBRANA LISA, E = 1,00 MM (NBR 15352)                                                                                                                                                                                                                                                                                                                                                                                                                                      </t>
  </si>
  <si>
    <t xml:space="preserve">MANTA TERMOPLASTICA, PEAD, GEOMEMBRANA LISA, E = 1,50 MM (NBR 15352)                                                                                                                                                                                                                                                                                                                                                                                                                                      </t>
  </si>
  <si>
    <t xml:space="preserve">MANTA TERMOPLASTICA, PEAD, GEOMEMBRANA LISA, E = 2,00 MM (NBR 15352)                                                                                                                                                                                                                                                                                                                                                                                                                                      </t>
  </si>
  <si>
    <t xml:space="preserve">MANTA TERMOPLASTICA, PEAD, GEOMEMBRANA LISA, E = 2,50 MM (NBR 15352)                                                                                                                                                                                                                                                                                                                                                                                                                                      </t>
  </si>
  <si>
    <t xml:space="preserve">MANTA TERMOPLASTICA, PEAD, GEOMEMBRANA TEXTURIZADA EM AMBAS AS FACES, E = 0,50 MM ( NBR 15352)                                                                                                                                                                                                                                                                                                                                                                                                            </t>
  </si>
  <si>
    <t xml:space="preserve">MANTA TERMOPLASTICA, PEAD, GEOMEMBRANA TEXTURIZADA EM AMBAS AS FACES, E = 0,75 MM ( NBR 15352)                                                                                                                                                                                                                                                                                                                                                                                                            </t>
  </si>
  <si>
    <t xml:space="preserve">MANTA TERMOPLASTICA, PEAD, GEOMEMBRANA TEXTURIZADA EM AMBAS AS FACES, E = 0,80 MM ( NBR 15352)                                                                                                                                                                                                                                                                                                                                                                                                            </t>
  </si>
  <si>
    <t xml:space="preserve">MANTA TERMOPLASTICA, PEAD, GEOMEMBRANA TEXTURIZADA EM AMBAS AS FACES, E = 1,00 MM ( NBR 15352)                                                                                                                                                                                                                                                                                                                                                                                                            </t>
  </si>
  <si>
    <t xml:space="preserve">MANTA TERMOPLASTICA, PEAD, GEOMEMBRANA TEXTURIZADA EM AMBAS AS FACES, E = 1,50 MM ( NBR 15352)                                                                                                                                                                                                                                                                                                                                                                                                            </t>
  </si>
  <si>
    <t xml:space="preserve">MANTA TERMOPLASTICA, PEAD, GEOMEMBRANA TEXTURIZADA EM AMBAS AS FACES, E = 2,00 MM ( NBR 15352)                                                                                                                                                                                                                                                                                                                                                                                                            </t>
  </si>
  <si>
    <t xml:space="preserve">MANTA TERMOPLASTICA, PEAD, GEOMEMBRANA TEXTURIZADA EM AMBAS AS FACES, E = 2,50 MM ( NBR 15352)                                                                                                                                                                                                                                                                                                                                                                                                            </t>
  </si>
  <si>
    <t xml:space="preserve">MAQUINA DE 40 MM PARA FECHADURA DE EMBUTIR EXTERNA, EM ACO INOX                                                                                                                                                                                                                                                                                                                                                                                                                                           </t>
  </si>
  <si>
    <t xml:space="preserve">MAQUINA DE 40 MM PARA FECHADURA, PARA PORTA DE BANHEIRO, EM ACO INOX                                                                                                                                                                                                                                                                                                                                                                                                                                      </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</si>
  <si>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</si>
  <si>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</si>
  <si>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</si>
  <si>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</si>
  <si>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</si>
  <si>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</si>
  <si>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</si>
  <si>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TRANSFORMADORA MONOFASICA PARA SOLDA ELETRICA, TENSAO DE 220 V, FREQUENCIA DE 60 HZ, FAIXA DE CORRENTE ENTRE 80 A (+/- 10 A) E 250 A, POTENCIA ENTRE 14,00 KVA E 15,0 KVA, CICLO DE TRABALHO ENTRE 10% E 20% A 250 A                                                                                                                                                                                                                                                                              </t>
  </si>
  <si>
    <t xml:space="preserve">MARCENEIRO (HORISTA)                                                                                                                                                                                                                                                                                                                                                                                                                                                                                      </t>
  </si>
  <si>
    <t xml:space="preserve">MARCENEIRO (MENSALISTA)                                                                                                                                                                                                                                                                                                                                                                                                                                                                                   </t>
  </si>
  <si>
    <t xml:space="preserve">MARMORISTA / GRANITEIRO (HORISTA)                                                                                                                                                                                                                                                                                                                                                                                                                                                                         </t>
  </si>
  <si>
    <t xml:space="preserve">MARMORISTA / GRANITEIRO (MENSALISTA)                                                                                                                                                                                                                                                                                                                                                                                                                                                                      </t>
  </si>
  <si>
    <t xml:space="preserve">MARTELO DE SOLDADOR/PICADOR DE SOLDA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</si>
  <si>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</si>
  <si>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</si>
  <si>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</si>
  <si>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</si>
  <si>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</si>
  <si>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</si>
  <si>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</si>
  <si>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</si>
  <si>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ACRILICA PARA SUPERFICIES INTERNAS E EXTERNAS                                                                                                                                                                                                                                                                                                                                                                                                                                                       </t>
  </si>
  <si>
    <t xml:space="preserve">MASSA CORRIDA PARA SUPERFICIES DE AMBIENTES INTERNOS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</si>
  <si>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</si>
  <si>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</si>
  <si>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</si>
  <si>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</si>
  <si>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MADEIRA - INTERIOR E EXTERIOR                                                                                                                                                                                                                                                                                                                                                                                                                                                                  </t>
  </si>
  <si>
    <t xml:space="preserve">MASSA PARA VIDRO                                                                                                                                                                                                                                                                                                                                                                                                                                                                                          </t>
  </si>
  <si>
    <t xml:space="preserve">MASSA PLASTICA PARA MARMORE/GRANITO                                                                                                                                                                                                                                                                                                                                                                                                                                                                       </t>
  </si>
  <si>
    <t xml:space="preserve">MASSA PREMIUM PARA TEXTURA LISA DE BASE ACRILICA, USO INTERNO E EXTERNO                                                                                                                                                                                                                                                                                                                                                                                                                                   </t>
  </si>
  <si>
    <t xml:space="preserve">MASSA PREMIUM PARA TEXTURA RUSTICA DE BASE ACRILICA, COR BRANCA, USO INTERNO E EXTERNO                                                                                                                                                                                                                                                                                                                                                                                                                    </t>
  </si>
  <si>
    <t xml:space="preserve">MASTRO SIMPLES GALVANIZADO DIAMETRO NOMINAL 1 1/2"                                                                                                                                                                                                                                                                                                                                                                                                                                                        </t>
  </si>
  <si>
    <t xml:space="preserve">MASTRO SIMPLES GALVANIZADO DIAMETRO NOMINAL 2"                                                                                                                                                                                                                                                                                                                                                                                                                                                            </t>
  </si>
  <si>
    <t xml:space="preserve">MASTRO TELESCOPICO DE 4 METROS (3 M X DN= 2" + 1 M X DN= 1 1/2")                                                                                                                                                                                                                                                                                                                                                                                                                                          </t>
  </si>
  <si>
    <t xml:space="preserve">MASTRO TELESCOPICO GALVANIZADO 5 METROS (3 M X DN= 2" + 2 M X DN= 1 1/2")                                                                                                                                                                                                                                                                                                                                                                                                                                 </t>
  </si>
  <si>
    <t xml:space="preserve">MASTRO TELESCOPICO GALVANIZADO 6 METROS (3 M X DN= 2" + 3 M X DN= 1Â½")                                                                                                                                                                                                                                                                                                                                                                                                                                   </t>
  </si>
  <si>
    <t xml:space="preserve">MASTRO TELESCOPICO GALVANIZADO 7 METROS (6 M X DN= 2" + 1 M X DN= 1 1/2")                                                                                                                                                                                                                                                                                                                                                                                                                                 </t>
  </si>
  <si>
    <t xml:space="preserve">MASTRO TELESCOPICO GALVANIZADO 9 METROS (6 M X DN= 2" + 3 M X DN= 1 1/2")                                                                                                                                                                                                                                                                                                                                                                                                                                 </t>
  </si>
  <si>
    <t xml:space="preserve">MATERIAL FILTRANTE (PEDREGULHO) 0,6 A 25,46 MM (POSTO PEDREIRA/FORNECEDOR, SEM FRETE)                                                                                                                                                                                                                                                                                                                                                                                                                     </t>
  </si>
  <si>
    <t xml:space="preserve">MATERIAL FILTRANTE (PEDREGULHO) 38 A 25,4 MM (POSTO PEDREIRA/FORNECEDOR, SEM FRETE)                                                                                                                                                                                                                                                                                                                                                                                                                       </t>
  </si>
  <si>
    <t xml:space="preserve">MECANICO DE EQUIPAMENTOS PESADOS (MENSALISTA)                                                                                                                                                                                                                                                                                                                                                                                                                                                             </t>
  </si>
  <si>
    <t xml:space="preserve">MECANICO DE REFRIGERACAO (HORISTA)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</si>
  <si>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</si>
  <si>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</si>
  <si>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</si>
  <si>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</si>
  <si>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</si>
  <si>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</si>
  <si>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</si>
  <si>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</si>
  <si>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</si>
  <si>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</si>
  <si>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</si>
  <si>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</si>
  <si>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</si>
  <si>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</si>
  <si>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</si>
  <si>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</si>
  <si>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2,23</t>
  </si>
  <si>
    <t xml:space="preserve">MEIO BLOCO DE VEDACAO DE CONCRETO 9 X 19 X 19 CM (CLASSE C - NBR 6136)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</si>
  <si>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</si>
  <si>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</si>
  <si>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</si>
  <si>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</si>
  <si>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 xml:space="preserve">MEIO-FIO OU GUIA DE CONCRETO PRE-MOLDADO, COMP 80 CM, *25 X 08/08* CM (H X L1/L2)                                                                                                                                                                                                                                                                                                                                                                                                                         </t>
  </si>
  <si>
    <t xml:space="preserve">MEIO-FIO OU GUIA DE CONCRETO PRE-MOLDADO, TIPO CHAPEU PARA BOCA DE LOBO,  DIMENSOES *1,20* X 0,15 X 0,30 M                                                                                                                                                                                                                                                                                                                                                                                                </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</si>
  <si>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</si>
  <si>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</si>
  <si>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</si>
  <si>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 xml:space="preserve">MEMBRANA IMPERMEABILIZANTE A BASE DE POLIUREIA, BICOMPONENTE, APLICACAO A FRIO                                                                                                                                                                                                                                                                                                                                                                                                                            </t>
  </si>
  <si>
    <t xml:space="preserve">MEMBRANA IMPERMEABILIZANTE A BASE DE POLIURETANO                                                                                                                                                                                                                                                                                                                                                                                                                                                          </t>
  </si>
  <si>
    <t xml:space="preserve">MEMBRANA IMPERMEABILIZANTE ACRILICA MONOCOMPONENTE                                                                                                                                                                                                                                                                                                                                                                                                                                                        </t>
  </si>
  <si>
    <t xml:space="preserve">MESA VIBRATORIA COM DIMENSOES DE 2,0 X 1,0 M, COM MOTOR ELETRICO DE 2 POLOS E POTENCIA DE 3 CV                                                                                                                                                                                                                                                                                                                                                                                                            </t>
  </si>
  <si>
    <t xml:space="preserve">MESTRE DE OBRAS (HORISTA)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</si>
  <si>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</si>
  <si>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</si>
  <si>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</si>
  <si>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</si>
  <si>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</si>
  <si>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</si>
  <si>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</si>
  <si>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</si>
  <si>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INDIVIDUAL, SIFONADO, VALVULA EMBUTIDA, DE LOUCA BRANCA, SEM COMPLEMENTOS - PADRAO ALTO                                                                                                                                                                                                                                                                                                                                                                                                          </t>
  </si>
  <si>
    <t xml:space="preserve">MINICAPTOR, EM ACO GALVANIZADO A FOGO, FIXACAO COM ROSCA SOBERBA OU MECANICA, H=600 MM X DN=10 MM                                                                                                                                                                                                                                                                                                                                                                                                         </t>
  </si>
  <si>
    <t xml:space="preserve">MINICAPTOR, EM ACO GALVANIZADO A FOGO, FIXACAO HORIZONTAL COM BANDEIRA A 20 CM, H=600 MM E X DN=10 MM                                                                                                                                                                                                                                                                                                                                                                                                     </t>
  </si>
  <si>
    <t xml:space="preserve">MINICAPTOR, EM ACO GALVANIZADO A FOGO, FIXACAO HORIZONTAL DE 1 FUROS, SEM BANDEIRA, H=300 MM X DN=10 MM                                                                                                                                                                                                                                                                                                                                                                                                   </t>
  </si>
  <si>
    <t xml:space="preserve">MINICAPTOR, EM ACO GALVANIZADO A FOGO, FIXACAO HORIZONTAL DE 2 FUROS, SEM BANDEIRA, H=600 MM X DN=10 MM                                                                                                                                                                                                                                                                                                                                                                                                   </t>
  </si>
  <si>
    <t xml:space="preserve">MINICAPTOR, EM ACO GALVANIZADO A FOGO,Â  FIXACAO COM ROSCA SOBERBA OU MECANICA, H=300 MM X DN=10 MM                                                                                                                                                                                                                                                                                                                                                                                                       </t>
  </si>
  <si>
    <t xml:space="preserve">MINICAPTOR, EM ACO GALVANIZADO A FOGO,Â  FIXACAO HORIZONTAL COM BANDEIRA A 20 CM, H=300 MM E X DN=10 MM                                                                                                                                                                                                                                                                                                                                                                                                   </t>
  </si>
  <si>
    <t xml:space="preserve">MINICAPTORES DE INSERCAO, EM ACO GALVANIZADO A FOGO, H=300 MM X DN=10 MM                                                                                                                                                                                                                                                                                                                                                                                                                                  </t>
  </si>
  <si>
    <t xml:space="preserve">MINICAPTORES DE INSERCAO, EM ACO GALVANIZADO A FOGO, H=600,MM X DN=10,MM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</si>
  <si>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</si>
  <si>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</si>
  <si>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</si>
  <si>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</si>
  <si>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</si>
  <si>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</si>
  <si>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</si>
  <si>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</si>
  <si>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METAL CROMADO DE PAREDE PARA LAVATORIO (REF 1878)                                                                                                                                                                                                                                                                                                                                                                                                                                           </t>
  </si>
  <si>
    <t xml:space="preserve">MISTURADOR DE METAL CROMADO, DE MESA/BANCADA, COM BICA BAIXA, PARA LAVATORIO (REF 1875)                                                                                                                                                                                                                                                                                                                                                                                                                   </t>
  </si>
  <si>
    <t xml:space="preserve">MISTURADOR DE PAREDE, DE METAL CROMADO, PARA COZINHA, BICA ALTA MOVEL, COM AREJADOR ARTICULADO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</si>
  <si>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</si>
  <si>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</si>
  <si>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METALICO, BASE PARA CHUVEIRO/BANHEIRA, 1/2 " OU 3/4 ", SOLDAVEL OU ROSCAVEL (NAO INCLUI ACABAMENTOS)                                                                                                                                                                                                                                                                                                                                                                                           </t>
  </si>
  <si>
    <t xml:space="preserve">MISTURADOR MONOCOMANDO PARA CHUVEIRO, BASE BRUTA, METALICO COM ACABAMENTO CROMADO                                                                                                                                                                                                                                                                                                                                                                                                                         </t>
  </si>
  <si>
    <t xml:space="preserve">MOLA HIDRAULICA AEREA, PARA PORTAS DE ATE 1.100 MM E PESO DE ATE 85 KG, COM CORPO EM ALUMINIO E BRACO EM ACO, SEM BRACO DE PARADA                                                                                                                                                                                                                                                                                                                                                                         </t>
  </si>
  <si>
    <t xml:space="preserve">MOLA HIDRAULICA AEREA, PARA PORTAS DE ATE 850 MM E PESO DE ATE 50 KG, COM CORPO EM ALUMINIO E BRACO EM ACO, SEM BRACO DE PARADA                                                                                                                                                                                                                                                                                                                                                                           </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</si>
  <si>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</si>
  <si>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</si>
  <si>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 xml:space="preserve">MONTADOR DE ELETROELETRONICOS (HORISTA)                                                                                                                                                                                                                                                                                                                                                                                                                                                                   </t>
  </si>
  <si>
    <t xml:space="preserve">MONTADOR DE ELETROELETRONICOS (MENSALISTA)                                                                                                                                                                                                                                                                                                                                                                                                                                                                </t>
  </si>
  <si>
    <t xml:space="preserve">MONTADOR DE ESTRUTURAS METALICAS (MENSALISTA)                                                                                                                                                                                                                                                                                                                                                                                                                                                             </t>
  </si>
  <si>
    <t xml:space="preserve">MONTADOR DE ESTRUTURAS METALICAS HORISTA                                                                                                                                                                                                                                                                                                                                                                                                                                                                  </t>
  </si>
  <si>
    <t xml:space="preserve">MONTADOR DE MAQUINAS (HORISTA)                                                                                                                                                                                                                                                                                                                                                                                                                                                                            </t>
  </si>
  <si>
    <t xml:space="preserve">MONTADOR DE MAQUINAS (MENSALISTA)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</si>
  <si>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</si>
  <si>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</si>
  <si>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</si>
  <si>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</si>
  <si>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</si>
  <si>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</si>
  <si>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</si>
  <si>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</si>
  <si>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</si>
  <si>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</si>
  <si>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</si>
  <si>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</si>
  <si>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(MENSALISTA)                                                                                                                                                                                                                                                                                                                                                                                                                                                                        </t>
  </si>
  <si>
    <t xml:space="preserve">MOTORISTA DE CAMINHAO-BASCULANTE (MENSALISTA)                                                                                                                                                                                                                                                                                                                                                                                                                                                             </t>
  </si>
  <si>
    <t xml:space="preserve">MOTORISTA DE CAMINHAO-CARRETA (MENSALISTA)                                                                                                                                                                                                                                                                                                                                                                                                                                                                </t>
  </si>
  <si>
    <t xml:space="preserve">MOTORISTA DE CARRO DE PASSEIO (MENSALISTA)                                                                                                                                                                                                                                                                                                                                                                                                                                                                </t>
  </si>
  <si>
    <t xml:space="preserve">MOTORISTA OPERADOR DE CAMINHAO COM MUNCK (MENSALISTA)                                                                                                                                                                                                                                                                                                                                                                                                                                                     </t>
  </si>
  <si>
    <t xml:space="preserve">MOURAO CONCRETO CURVO, SECAO "T", H = 2,80 M + CURVA COM 0,45 M, COM FUROS PARA FIOS                                                                                                                                                                                                                                                                                                                                                                                                                      </t>
  </si>
  <si>
    <t xml:space="preserve">MOURAO DE CONCRETO CURVO, *10 X 10* CM, H= *2,60* M + CURVA DE 0,40 M                                                                                                                                                                                                                                                                                                                                                                                                                                     </t>
  </si>
  <si>
    <t xml:space="preserve">MOURAO DE CONCRETO RETO, SECAO QUADARA *10 X 10* CM, H= *2,30* M                                                                                                                                                                                                                                                                                                                                                                                                                                          </t>
  </si>
  <si>
    <t xml:space="preserve">MOURAO DE CONCRETO RETO, SECAO QUADRADA, *10 X 10* CM, H= 3,00 M                                                                                                                                                                                                                                                                                                                                                                                                                                          </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</si>
  <si>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</si>
  <si>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</si>
  <si>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</si>
  <si>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</si>
  <si>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</si>
  <si>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CM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</si>
  <si>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</si>
  <si>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</si>
  <si>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</si>
  <si>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M                                                                                                                                                                                                                                                                                                                                                                                                                                                                       </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</si>
  <si>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</si>
  <si>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</si>
  <si>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</si>
  <si>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</si>
  <si>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</si>
  <si>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</si>
  <si>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</si>
  <si>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</si>
  <si>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</si>
  <si>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</si>
  <si>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</si>
  <si>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</si>
  <si>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</si>
  <si>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</si>
  <si>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</si>
  <si>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</si>
  <si>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</si>
  <si>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</si>
  <si>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</si>
  <si>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</si>
  <si>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</si>
  <si>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</si>
  <si>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</si>
  <si>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</si>
  <si>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</si>
  <si>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</si>
  <si>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</si>
  <si>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</si>
  <si>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</si>
  <si>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</si>
  <si>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</si>
  <si>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</si>
  <si>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</si>
  <si>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</si>
  <si>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</si>
  <si>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</si>
  <si>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(HORISTA)                                                                                                                                                                                                                                                                                                                                                                                                                                                                                       </t>
  </si>
  <si>
    <t xml:space="preserve">NIVELADOR (MENSALISTA)                                                                                                                                                                                                                                                                                                                                                                                                                                                                                    </t>
  </si>
  <si>
    <t xml:space="preserve">NOBREAK TRIFASICO, DE 10 KVA FATOR DE POTENCIA DE 0,8, AUTONOMIA MINIMA DE 30 MINUTOS A PLENA CARGA                                                                                                                                                                                                                                                                                                                                                                                                       </t>
  </si>
  <si>
    <t xml:space="preserve">NOBREAK TRIFASICO, DE 15 KVA FATOR DE POTENCIA DE 0,8, AUTONOMIA MINIMA DE 30 MINUTOS A PLENA CARGA                                                                                                                                                                                                                                                                                                                                                                                                       </t>
  </si>
  <si>
    <t xml:space="preserve">NOBREAK TRIFASICO, DE 20 KVA FATOR DE POTENCIA DE 0,8, AUTONOMIA MINIMA DE 30 MINUTOS A PLENA CARGA                                                                                                                                                                                                                                                                                                                                                                                                       </t>
  </si>
  <si>
    <t xml:space="preserve">NOBREAK TRIFASICO, DE 25 KVA FATOR DE POTENCIA DE 0,8, AUTONOMIA MINIMA DE 30 MINUTOS A PLENA CARGA                                                                                                                                                                                                                                                                                                                                                                                                       </t>
  </si>
  <si>
    <t xml:space="preserve">NOBREAK TRIFASICO, DE 5 KVA FATOR DE POTENCIA DE 0,8, AUTONOMIA MINIMA DE 30 MINUTOS A PLENA CARGA                                                                                                                                                                                                                                                                                                                                                                                                        </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</si>
  <si>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</si>
  <si>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</si>
  <si>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</si>
  <si>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OLHO MAGICO PARA PORTAS, EM LATAO, COM LENTE DE POLICARBONATO, ANGULO DE *200* GRAUS, ESPESSURA ENTRE *25 E 46* MM, INCLUINDO FECHO JANELA                                                                                                                                                                                                                                                                                                                                                                </t>
  </si>
  <si>
    <t xml:space="preserve">OPERADOR DE BATE-ESTACAS (MENSALISTA)                                                                                                                                                                                                                                                                                                                                                                                                                                                                     </t>
  </si>
  <si>
    <t xml:space="preserve">OPERADOR DE BETONEIRA (CAMINHAO) (MENSALISTA)                                                                                                                                                                                                                                                                                                                                                                                                                                                             </t>
  </si>
  <si>
    <t xml:space="preserve">OPERADOR DE BETONEIRA ESTACIONARIA / MISTURADOR (MENSALISTA)                                                                                                                                                                                                                                                                                                                                                                                                                                              </t>
  </si>
  <si>
    <t xml:space="preserve">OPERADOR DE COMPRESSOR DE AR OU COMPRESSORISTA (MENSALISTA)                                                                                                                                                                                                                                                                                                                                                                                                                                               </t>
  </si>
  <si>
    <t xml:space="preserve">OPERADOR DE DEMARCADORA DE FAIXAS DE TRAFEGO (MENSALISTA)                                                                                                                                                                                                                                                                                                                                                                                                                                                 </t>
  </si>
  <si>
    <t xml:space="preserve">OPERADOR DE ESCAVADEIRA (MENSALISTA)                                                                                                                                                                                                                                                                                                                                                                                                                                                                      </t>
  </si>
  <si>
    <t xml:space="preserve">OPERADOR DE GUINCHO OU GUINCHEIRO (MENSALISTA)                                                                                                                                                                                                                                                                                                                                                                                                                                                            </t>
  </si>
  <si>
    <t xml:space="preserve">OPERADOR DE GUINDASTE (MENSALISTA)                                                                                                                                                                                                                                                                                                                                                                                                                                                                        </t>
  </si>
  <si>
    <t xml:space="preserve">OPERADOR DE JATO ABRASIVO OU JATISTA (MENSALISTA)                                                                                                                                                                                                                                                                                                                                                                                                                                                         </t>
  </si>
  <si>
    <t xml:space="preserve">OPERADOR DE MARTELETE OU MARTELETEIRO (MENSALISTA)                                                                                                                                                                                                                                                                                                                                                                                                                                                        </t>
  </si>
  <si>
    <t xml:space="preserve">OPERADOR DE MOTO SCRAPER (MENSALISTA)                                                                                                                                                                                                                                                                                                                                                                                                                                                                     </t>
  </si>
  <si>
    <t xml:space="preserve">OPERADOR DE MOTONIVELADORA (MENSALISTA)                                                                                                                                                                                                                                                                                                                                                                                                                                                                   </t>
  </si>
  <si>
    <t xml:space="preserve">OPERADOR DE PA CARREGADEIRA (MENSALISTA)                                                                                                                                                                                                                                                                                                                                                                                                                                                                  </t>
  </si>
  <si>
    <t xml:space="preserve">OPERADOR DE PAVIMENTADORA / MESA VIBROACABADORA (MENSALISTA)                                                                                                                                                                                                                                                                                                                                                                                                                                              </t>
  </si>
  <si>
    <t xml:space="preserve">OPERADOR DE ROLO COMPACTADOR (MENSALISTA)                                                                                                                                                                                                                                                                                                                                                                                                                                                                 </t>
  </si>
  <si>
    <t>18,72</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</si>
  <si>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</si>
  <si>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</si>
  <si>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MAXIMO DE 10330 KG                                                                                                                                                                                                                                                                                                                                                                          </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</si>
  <si>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</si>
  <si>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</si>
  <si>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 CARREGADEIRA SOBRE RODAS, POTENCIA LIQUIDA 213 HP, CAPACIDADE DA CACAMBA DE 1,9 A 3,5 M3, PESO OPERACIONAL MAXIMO DE 19234 KG                                                                                                                                                                                                                                                                                                                                                                          </t>
  </si>
  <si>
    <t xml:space="preserve">PA CARREGADEIRA SOBRE RODAS, POTENCIA 152 HP, CAPACIDADE DA CACAMBA DE 1,53 A 2,30 M3, PESO OPERACIONAL MAXIMO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</si>
  <si>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</si>
  <si>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</si>
  <si>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</si>
  <si>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</si>
  <si>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</si>
  <si>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</si>
  <si>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</si>
  <si>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</si>
  <si>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TERMOISOLANTE PARA FECHAMENTOS VERTICAIS (INCLUI PARAFUSOS DE FIXACAO) REVESTIDO EM ACO GALVALUME, LARGURA UTIL DE 1100 MM, REVESTIMENTO COM ESPESSURA DE 0,50 MM, COM PRE-PINTURA NAS DUAS FACES, NUCLEO EM POLIURETANO (PUR) COM ESPESSURA 40/50 MM                                                                                                                                                                                                                                              </t>
  </si>
  <si>
    <t xml:space="preserve">PAINEL TERMOISOLANTE PARA FECHAMENTOS VERTICAIS (INCLUI PARAFUSOS DE FIXACAO) REVESTIDO EM ACO GALVALUME, LARGURA UTIL DE 1100 MM, REVESTIMENTO COM ESPESSURA DE 0,50 MM, COM PRE-PINTURA NAS DUAS FACES, NUCLEO EM POLIURETANO (PUR) COM ESPESSURA 70/80 MM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</si>
  <si>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</si>
  <si>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</si>
  <si>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</si>
  <si>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OFICIAL, 1800 X 1200 MM, INCLUINDO ARO DE METAL E REDE EM POLIPROPILENO 100% (SEM SUPORTE DE FIXACAO)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</si>
  <si>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</si>
  <si>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</si>
  <si>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</si>
  <si>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</si>
  <si>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</si>
  <si>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</si>
  <si>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</si>
  <si>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</si>
  <si>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</si>
  <si>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</si>
  <si>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</si>
  <si>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</si>
  <si>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</si>
  <si>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</si>
  <si>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</si>
  <si>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</si>
  <si>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</si>
  <si>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0,30</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</si>
  <si>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</si>
  <si>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</si>
  <si>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</si>
  <si>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</si>
  <si>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</si>
  <si>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</si>
  <si>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</si>
  <si>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</si>
  <si>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</si>
  <si>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</si>
  <si>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</si>
  <si>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</si>
  <si>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</si>
  <si>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</si>
  <si>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</si>
  <si>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</si>
  <si>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</si>
  <si>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</si>
  <si>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</si>
  <si>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</si>
  <si>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</si>
  <si>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</si>
  <si>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</si>
  <si>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</si>
  <si>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</si>
  <si>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</si>
  <si>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</si>
  <si>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</si>
  <si>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</si>
  <si>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</si>
  <si>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</si>
  <si>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</si>
  <si>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</si>
  <si>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</si>
  <si>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</si>
  <si>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</si>
  <si>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</si>
  <si>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</si>
  <si>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</si>
  <si>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</si>
  <si>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</si>
  <si>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</si>
  <si>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</si>
  <si>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</si>
  <si>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</si>
  <si>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</si>
  <si>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</si>
  <si>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</si>
  <si>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</si>
  <si>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</si>
  <si>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COMUM, ASTM A307, SEXTAVADO, DIAMETRO 1/2" (12,7 MM), COMPRIMENTO 1" (25,4 MM)                                                                                                                                                                                                                                                                                                                                                                                                                  </t>
  </si>
  <si>
    <t xml:space="preserve">PARALELEPIPEDO GRANITICO OU BASALTICO, PARA PAVIMENTACAO, SEM FRETE (VARIACAO REGIONAL DE PECAS POR M2)                                                                                                                                                                                                                                                                                                                                                                                                   </t>
  </si>
  <si>
    <t xml:space="preserve">PASTA LUBRIFICANTE PARA TUBOS E CONEXOES COM JUNTA ELASTICA, EMBALAGEM DE *400* GR (USO EM PVC, ACO, POLIETILENO E OUTROS)                                                                                                                                                                                                                                                                                                                                                                                </t>
  </si>
  <si>
    <t xml:space="preserve">PASTA PARA SOLDA DE TUBOS E CONEXOES DE COBRE (EMBALAGEM COM 250 G)                                                                                                                                                                                                                                                                                                                                                                                                                                       </t>
  </si>
  <si>
    <t xml:space="preserve">PASTA VEDA JUNTAS/ROSCA, EMBALAGEM DE *500* G, PARA INSTALACOES DE AGUA, GAS E OUTROS                                                                                                                                                                                                                                                                                                                                                                                                                     </t>
  </si>
  <si>
    <t xml:space="preserve">PASTILHA CERAMICA/PORCELANA, REVEST INT/EXT E  PISCINA, CORES BRANCA OU FRIAS, SOLIDAS, SEM MESCLAGEM/MISTURA, ACABAMENTO LISO *2,5 X 2,5* CM                                                                                                                                                                                                                                                                                                                                                             </t>
  </si>
  <si>
    <t xml:space="preserve">PASTILHA CERAMICA/PORCELANA, REVEST INT/EXT E  PISCINA, CORES BRANCA OU FRIAS, SOLIDAS, SEM MESCLAGEM/MISTURA, ACABAMENTO LISO *5 X 5* CM                                                                                                                                                                                                                                                                                                                                                                 </t>
  </si>
  <si>
    <t xml:space="preserve">PASTILHA CERAMICA/PORCELANA, REVEST INT/EXT E  PISCINA, CORES LISAS/SOLIDAS, QUENTES, SEM MESCLAGEM/MISTURA, *2,5 X 2,5* CM                                                                                                                                                                                                                                                                                                                                                                               </t>
  </si>
  <si>
    <t xml:space="preserve">PASTILHA CERAMICA/PORCELANA, REVEST INT/EXT E  PISCINA, CORES LISAS/SOLIDAS, QUENTES, SEM MESCLAGEM/MISTURA, *5 X 5* CM                                                                                                                                                                                                                                                                                                                                                                                   </t>
  </si>
  <si>
    <t xml:space="preserve">PASTILHEIRO (HORISTA)                                                                                                                                                                                                                                                                                                                                                                                                                                                                                     </t>
  </si>
  <si>
    <t xml:space="preserve">PASTILHEIRO (MENSALISTA)                                                                                                                                                                                                                                                                                                                                                                                                                                                                                  </t>
  </si>
  <si>
    <t xml:space="preserve">PATCH CORD (CABO DE REDE), CATEGORIA 5 E (CAT 5E) UTP, 24 AWG, 4 PARES, EXTENSAO DE 1,50 M                                                                                                                                                                                                                                                                                                                                                                                                                </t>
  </si>
  <si>
    <t xml:space="preserve">PATCH CORD (CABO DE REDE), CATEGORIA 5 E (CAT 5E) UTP, 24 AWG, 4 PARES, EXTENSAO DE 2,50 M                                                                                                                                                                                                                                                                                                                                                                                                                </t>
  </si>
  <si>
    <t xml:space="preserve">PATCH CORD (CABO DE REDE), CATEGORIA 6 (CAT 6) UTP, 23 AWG, 4 PARES, EXTENSAO DE 1,50 M                                                                                                                                                                                                                                                                                                                                                                                                                   </t>
  </si>
  <si>
    <t xml:space="preserve">PATCH CORD (CABO DE REDE), CATEGORIA 6 (CAT 6) UTP, 23 AWG, 4 PARES, EXTENSAO DE 2,50 M                                                                                                                                                                                                                                                                                                                                                                                                                   </t>
  </si>
  <si>
    <t xml:space="preserve">PATCH PANEL, 24 PORTAS, CATEGORIA 5E, COM RACKS DE 19" DE LARGURA E 1 U DE ALTURA                                                                                                                                                                                                                                                                                                                                                                                                                         </t>
  </si>
  <si>
    <t xml:space="preserve">PATCH PANEL, 24 PORTAS, CATEGORIA 6, COM RACKS DE 19" DE LARGURA E 1 U DE ALTURA                                                                                                                                                                                                                                                                                                                                                                                                                          </t>
  </si>
  <si>
    <t xml:space="preserve">PATCH PANEL, 48 PORTAS, CATEGORIA 5E, COM RACKS DE 19" DE LARGURA E 2 U DE ALTURA                                                                                                                                                                                                                                                                                                                                                                                                                         </t>
  </si>
  <si>
    <t xml:space="preserve">PATCH PANEL, 48 PORTAS, CATEGORIA 6, COM RACKS DE 19" DE LARGURA E 2 U DE ALTURA                                                                                                                                                                                                                                                                                                                                                                                                                          </t>
  </si>
  <si>
    <t xml:space="preserve">PEDRA ARDOSIA, CINZA, *40 X 40* CM, E= *1 CM                                                                                                                                                                                                                                                                                                                                                                                                                                                              </t>
  </si>
  <si>
    <t>25,00</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</si>
  <si>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</si>
  <si>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</si>
  <si>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</si>
  <si>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</si>
  <si>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</si>
  <si>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</si>
  <si>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</si>
  <si>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</si>
  <si>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</si>
  <si>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</si>
  <si>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</si>
  <si>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</si>
  <si>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</si>
  <si>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</si>
  <si>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</si>
  <si>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</si>
  <si>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</si>
  <si>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</si>
  <si>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(HORISTA)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</si>
  <si>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</si>
  <si>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</si>
  <si>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</si>
  <si>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</si>
  <si>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</si>
  <si>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</si>
  <si>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</si>
  <si>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</si>
  <si>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</si>
  <si>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</si>
  <si>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</si>
  <si>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</si>
  <si>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</si>
  <si>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</si>
  <si>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</si>
  <si>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</si>
  <si>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</si>
  <si>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</si>
  <si>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</si>
  <si>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</si>
  <si>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NAS FACES APARENTES, PARA FORRO REMOVIVEL, 24 X 32 X 3750 MM (L X H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</si>
  <si>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</si>
  <si>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</si>
  <si>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</si>
  <si>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</si>
  <si>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</si>
  <si>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</si>
  <si>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</si>
  <si>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</si>
  <si>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</si>
  <si>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5,32</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</si>
  <si>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</si>
  <si>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</si>
  <si>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</si>
  <si>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</si>
  <si>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</si>
  <si>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</si>
  <si>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</si>
  <si>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</si>
  <si>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</si>
  <si>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</si>
  <si>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</si>
  <si>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</si>
  <si>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PICAPE CABINE SIMPLES COM MOTOR 1.6 FLEX, CAMBIO MANUAL, POTENCIA 101/104 CV, 2 PORTAS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</si>
  <si>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</si>
  <si>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</si>
  <si>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</si>
  <si>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</si>
  <si>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</si>
  <si>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</si>
  <si>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</si>
  <si>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EM LATAO, CHAPA COM 3 MM DE ESPESSURA E GUIA COM ROLETE DE 9 MM                                                                                                                                                                                                                                                                                                                                                                                                                           </t>
  </si>
  <si>
    <t xml:space="preserve">PINO ROSCA EXTERNA, EM ACO GALVANIZADO, PARA ISOLADOR DE 15KV, DIAMETRO 25 MM, COMPRIMENTO *290* MM                                                                                                                                                                                                                                                                                                                                                                                                       </t>
  </si>
  <si>
    <t xml:space="preserve">PINO ROSCA EXTERNA, EM ACO GALVANIZADO, PARA ISOLADOR DE 25KV, DIAMETRO 35MM, COMPRIMENTO *320* MM                                                                                                                                                                                                                                                                                                                                                                                                        </t>
  </si>
  <si>
    <t xml:space="preserve">PINTOR (HORISTA)                                                                                                                                                                                                                                                                                                                                                                                                                                                                                          </t>
  </si>
  <si>
    <t xml:space="preserve">PINTOR (MENSALISTA)                                                                                                                                                                                                                                                                                                                                                                                                                                                                                       </t>
  </si>
  <si>
    <t xml:space="preserve">PINTOR DE LETREIROS (HORISTA)                                                                                                                                                                                                                                                                                                                                                                                                                                                                             </t>
  </si>
  <si>
    <t xml:space="preserve">PINTOR DE LETREIROS (MENSALISTA)                                                                                                                                                                                                                                                                                                                                                                                                                                                                          </t>
  </si>
  <si>
    <t xml:space="preserve">PINTOR PARA TINTA EPOXI (HORISTA)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</si>
  <si>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</si>
  <si>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</si>
  <si>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</si>
  <si>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</si>
  <si>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</si>
  <si>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</si>
  <si>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</si>
  <si>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</si>
  <si>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</si>
  <si>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</si>
  <si>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*2*CM                                                                                                                                                                                                                                                                                                                                                                    </t>
  </si>
  <si>
    <t xml:space="preserve">PISO EM GRANITO, POLIDO, TIPO PRETO SAO GABRIEL/ TIJUCA OU OUTROS EQUIVALENTES DA REGIAO, FORMATO MENOR OU IGUAL A 3025 CM2, E=  *2* CM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</si>
  <si>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</si>
  <si>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</si>
  <si>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</si>
  <si>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</si>
  <si>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</si>
  <si>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</si>
  <si>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</si>
  <si>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</si>
  <si>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</si>
  <si>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</si>
  <si>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</si>
  <si>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</si>
  <si>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REVESTIMENTO EM GRANITO, POLIDO, TIPO ANDORINHA/ QUARTZ/ CASTELO/ CORUMBA OU OUTROS EQUIVALENTES DA REGIAO, FORMATO MAIOR OU IGUAL A 3025 CM2, E = *2*CM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</si>
  <si>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</si>
  <si>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</si>
  <si>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</si>
  <si>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</si>
  <si>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 CHAPA DE GESSO ACARTONADO, RESISTENTE A UMIDADE (RU), COR VERDE, E = 12,5 MM, 1200 X 1800 MM (L X C)                                                                                                                                                                                                                                                                                                                                                                                              </t>
  </si>
  <si>
    <t xml:space="preserve">PLACA / CHAPA DE GESSO ACARTONADO, RESISTENTE A UMIDADE (RU), COR VERDE, E = 12,5 MM, 1200 X 2400 MM (L X C)                                                                                                                                                                                                                                                                                                                                                                                              </t>
  </si>
  <si>
    <t xml:space="preserve">PLACA / CHAPA DE GESSO ACARTONADO, RESISTENTE A UMIDADE (RU), COR VERDE, E = 15 MM, 1200 X 2400 MM (L X C)                                                                                                                                                                                                                                                                                                                                                                                                </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</si>
  <si>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</si>
  <si>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</si>
  <si>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RESISTENTE AO FOGO (RF), COR ROSA, E = 15 MM, 1200 X 2400 MM (L X C)                                                                                                                                                                                                                                                                                                                                                                                                   </t>
  </si>
  <si>
    <t xml:space="preserve">PLACA / CHAPA DE GESSO ACARTONADO, STANDARD (ST), COR BRANCA, E = 12,5 MM, 1200 X 1800 MM (L X C)                                                                                                                                                                                                                                                                                                                                                                                                         </t>
  </si>
  <si>
    <t xml:space="preserve">PLACA / CHAPA DE GESSO ACARTONADO, STANDARD (ST), COR BRANCA, E = 12,5 MM, 1200 X 2400 MM (L X C)                                                                                                                                                                                                                                                                                                                                                                                                         </t>
  </si>
  <si>
    <t xml:space="preserve">PLACA / CHAPA DE GESSO ACARTONADO, STANDARD (ST), COR BRANCA, E = 15 MM, 1200 X 2400 MM (L X C)                                                                                                                                                                                                                                                                                                                                                                                                           </t>
  </si>
  <si>
    <t xml:space="preserve">PLACA CIMENTICIA LISA E = 10 MM, DE 1,20 X *2,50* M (SEM AMIANTO)                                                                                                                                                                                                                                                                                                                                                                                                                                         </t>
  </si>
  <si>
    <t xml:space="preserve">PLACA CIMENTICIA LISA E = 6 MM, DE 1,20 X *2,50*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</si>
  <si>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</si>
  <si>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</si>
  <si>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</si>
  <si>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</si>
  <si>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</si>
  <si>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*60 X 60* CM, ESPESSURA DE 12 MM (SEM COLOCACAO)                                                                                                                                                                                                                                                                                                                                                                                                                               </t>
  </si>
  <si>
    <t xml:space="preserve">PLACA DE INAUGURACAO EM BRONZE *35X 50*CM                                                                                                                                                                                                                                                                                                                                                                                                                                                                 </t>
  </si>
  <si>
    <t xml:space="preserve">PLACA DE INAUGURACAO METALICA, *40* CM X *60* CM                                                                                                                                                                                                                                                                                                                                                                                                                                                          </t>
  </si>
  <si>
    <t xml:space="preserve">PLACA DE OBRA (PARA CONSTRUCAO CIVIL) EM CHAPA GALVANIZADA *N. 22*, ADESIVADA, DE *2,4 X 1,2* M (SEM POSTES PARA FIXACAO)                                                                                                                                                                                                                                                                                                                                                                                 </t>
  </si>
  <si>
    <t xml:space="preserve">PLACA DE SINALIZACAO DE SEGURANCA CONTRA INCENDIO - ALERTA, TRIANGULAR, BASE DE *30* CM, EM PVC *2* MM ANTI-CHAMAS (SIMBOLOS, CORES E PICTOGRAMAS CONFORME NBR 16820)                                                                                                                                                                                                                                                                                                                                     </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</si>
  <si>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</si>
  <si>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</si>
  <si>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</si>
  <si>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</si>
  <si>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</si>
  <si>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</si>
  <si>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</si>
  <si>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</si>
  <si>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</si>
  <si>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</si>
  <si>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VINILICA SEMIFLEXIVEL PARA PISOS, E = 3,2 MM, 30 X 30 CM (SEM COLOCACAO)                                                                                                                                                                                                                                                                                                                                                                                                                            </t>
  </si>
  <si>
    <t xml:space="preserve">PLACA VINILICA SEMIFLEXIVEL PARA REVESTIMENTO DE PISOS E PAREDES, E = 2 MM (SEM COLOCACAO)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</si>
  <si>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</si>
  <si>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</si>
  <si>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</si>
  <si>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</si>
  <si>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</si>
  <si>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</si>
  <si>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</si>
  <si>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</si>
  <si>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6,40</t>
  </si>
  <si>
    <t xml:space="preserve">PLUG OU BUJAO DE FERRO GALVANIZADO, DE 3"                                                                                                                                                                                                                                                                                                                                                                                                                                                                 </t>
  </si>
  <si>
    <t xml:space="preserve">PLUG OU BUJAO DE FERRO GALVANIZADO, DE 4"                                                                                                                                                                                                                                                                                                                                                                                                                                                                 </t>
  </si>
  <si>
    <t xml:space="preserve">PO DE MARMORE (POSTO PEDREIRA/FORNECEDOR, SEM FRETE)                                                                                                                                                                                                                                                                                                                                                                                                                                                      </t>
  </si>
  <si>
    <t xml:space="preserve">PO DE PEDRA (POSTO PEDREIRA/FORNECEDOR, SEM FRETE)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</si>
  <si>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</si>
  <si>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</si>
  <si>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</si>
  <si>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</si>
  <si>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</si>
  <si>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</si>
  <si>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</si>
  <si>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</si>
  <si>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*7,5 X 7,5* CM EM PINUS, MISTA OU EQUIVALENTE DA REGIAO - BRUTA                                                                                                                                                                                                                                                                                                                                                                                                                                 </t>
  </si>
  <si>
    <t xml:space="preserve">PONTEIRO PARA MARTELO ROMPEDOR, DIAMETRO = *28* MM, COMPRIMENTO = *520* MM, ENCAIXE  SEXTAVADO                                                                                                                                                                                                                                                                                                                                                                                                            </t>
  </si>
  <si>
    <t xml:space="preserve">PORCA OLHAL EM ACO GALVANIZADO, ESPESSURA 16MM, ABERTURA 21MM                                                                                                                                                                                                                                                                                                                                                                                                                                             </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</si>
  <si>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</si>
  <si>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</si>
  <si>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</si>
  <si>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</si>
  <si>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3,78</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</si>
  <si>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</si>
  <si>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</si>
  <si>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</si>
  <si>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</si>
  <si>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</si>
  <si>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</si>
  <si>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</si>
  <si>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DE ABRIR / GIRO, DE MADEIRA FOLHA MEDIA (NBR 15930) DE 1000 X 2100 MM, DE 35 MM A 40 MM DE ESPESSURA, NUCLEO SEMI-SOLIDO (SARRAFEADO), CAPA LISA EM HDF, ACABAMENTO EM LAMINADO NATURAL PARA VERNIZ                                                                                                                                                                                                                                                                                                 </t>
  </si>
  <si>
    <t xml:space="preserve">PORTA DE ABRIR / GIRO, DE MADEIRA FOLHA MEDIA (NBR 15930) DE 1000 X 2100 MM, DE 35 MM A 40 MM DE ESPESSURA, NUCLEO SEMI-SOLIDO (SARRAFEADO), CAPA LISA EM HDF, ACABAMENTO EM PRIMER PARA PINTURA                                                                                                                                                                                                                                                                                                          </t>
  </si>
  <si>
    <t xml:space="preserve">PORTA DE ABRIR / GIRO, DE MADEIRA FOLHA MEDIA (NBR 15930) DE 700 X 2100 MM, DE 35 MM A 40 MM DE ESPESSURA, NUCLEO SEMI-SOLIDO (SARRAFEADO), CAPA FRISADA EM HDF, ACABAMENTO MELAMINICO EM PADRAO MADEIRA                                                                                                                                                                                                                                                                                                  </t>
  </si>
  <si>
    <t xml:space="preserve">PORTA DE ABRIR / GIRO, DE MADEIRA FOLHA MEDIA (NBR 15930) DE 700 X 2100 MM, DE 35 MM A 40 MM DE ESPESSURA, NUCLEO SEMI-SOLIDO (SARRAFEADO), CAPA LISA EM HDF, ACABAMENTO EM LAMINADO NATURAL PARA VERNIZ                                                                                                                                                                                                                                                                                                  </t>
  </si>
  <si>
    <t xml:space="preserve">PORTA DE ABRIR / GIRO, DE MADEIRA FOLHA MEDIA (NBR 15930) DE 800 X 2100 MM, DE 35 MM A 40 MM DE ESPESSURA, NUCLEO SEMI-SOLIDO (SARRAFEADO), CAPA FRISADA EM HDF, ACABAMENTO MELAMINICO EM PADRAO MADEIRA                                                                                                                                                                                                                                                                                                  </t>
  </si>
  <si>
    <t xml:space="preserve">PORTA DE ABRIR / GIRO, DE MADEIRA FOLHA MEDIA (NBR 15930) DE 800 X 2100 MM, DE 35 MM A 40 MM DE ESPESSURA, NUCLEO SEMI-SOLIDO (SARRAFEADO), CAPA LISA EM HDF, ACABAMENTO EM LAMINADO NATURAL PARA VERNIZ                                                                                                                                                                                                                                                                                                  </t>
  </si>
  <si>
    <t xml:space="preserve">PORTA DE ABRIR / GIRO, DE MADEIRA FOLHA MEDIA (NBR 15930) DE 900 X 2100 MM, DE 35 MM A 40 MM DE ESPESSURA, NUCLEO SEMI-SOLIDO (SARRAFEADO), CAPA LISA EM HDF, ACABAMENTO EM LAMINADO NATURAL PARA VERNIZ                                                                                                                                                                                                                                                                                                  </t>
  </si>
  <si>
    <t xml:space="preserve">PORTA DE ABRIR / GIRO, EM GRADIL FERRO, COM BARRA CHATA 3 CM X 1/4", COM REQUADRO E GUARNICAO - COMPLETO - ACABAMENTO NATURAL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</si>
  <si>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</si>
  <si>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</si>
  <si>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</si>
  <si>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</si>
  <si>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</si>
  <si>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</si>
  <si>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</si>
  <si>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</si>
  <si>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</si>
  <si>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</si>
  <si>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429,07</t>
  </si>
  <si>
    <t xml:space="preserve">PORTA DE MADEIRA-DE-LEI QUADRICULADA PARA VIDRO, DE CORRER (ANGELIM OU EQUIVALENTE REGIONAL), E = *3,5* CM                                                                                                                                                                                                                                                                                                                                                                                                </t>
  </si>
  <si>
    <t xml:space="preserve">PORTA DE MADEIRA-DE-LEI TIPO VENEZIANA (ANGELIM OU EQUIVALENTE REGIONAL), E = *3,5* CM                                                                                                                                                                                                                                                                                                                                                                                                                    </t>
  </si>
  <si>
    <t xml:space="preserve">PORTA DE MADEIRA, FOLHA LEVE (NBR 15930) DE 600 X 2100 MM, DE 35 MM A 40 MM DE ESPESSURA, NUCLEO COLMEIA, CAPA LISA EM HDF, ACABAMENTO EM PRIMER PARA PINTURA                                                                                                                                                                                                                                                                                                                                             </t>
  </si>
  <si>
    <t xml:space="preserve">PORTA DE MADEIRA, FOLHA LEVE (NBR 15930) DE 700 X 2100 MM, DE 35 MM A 40 MM DE ESPESSURA, NUCLEO COLMEIA, CAPA LISA EM HDF, ACABAMENTO EM PRIMER PARA PINTURA                                                                                                                                                                                                                                                                                                                                             </t>
  </si>
  <si>
    <t xml:space="preserve">PORTA DE MADEIRA, FOLHA LEVE (NBR 15930) DE 800 X 2100 MM, DE 35 MM A 40 MM DE ESPESSURA, NUCLEO COLMEIA, CAPA LISA EM HDF, ACABAMENTO EM PRIMER PARA PINTURA                                                                                                                                                                                                                                                                                                                                             </t>
  </si>
  <si>
    <t xml:space="preserve">PORTA DE MADEIRA, FOLHA LEVE (NBR 15930), DE 600 X 2100 MM, E = 35 MM, NUCLEO COLMEIA, CAPA LISA EM HDF, ACABAMENTO MELAMINICO EM PADRAO MADEIRA                                                                                                                                                                                                                                                                                                                                                          </t>
  </si>
  <si>
    <t xml:space="preserve">PORTA DE MADEIRA, FOLHA MEDIA (NBR 15930) DE 600 X 2100 MM, DE 35 MM A 40 MM DE ESPESSURA, NUCLEO SEMI-SOLIDO (SARRAFEADO), CAPA FRISADA EM HDF, ACABAMENTO MELAMINICO EM PADRAO MADEIRA                                                                                                                                                                                                                                                                                                                  </t>
  </si>
  <si>
    <t xml:space="preserve">PORTA DE MADEIRA, FOLHA MEDIA (NBR 15930) DE 600 X 2100 MM, DE 35 MM A 40 MM DE ESPESSURA, NUCLEO SEMI-SOLIDO (SARRAFEADO), CAPA LISA EM HDF, ACABAMENTO EM PRIMER PARA PINTURA                                                                                                                                                                                                                                                                                                                           </t>
  </si>
  <si>
    <t xml:space="preserve">PORTA DE MADEIRA, FOLHA MEDIA (NBR 15930) DE 600 X 2100 MM, DE 35 MM A 40 MM DE ESPESSURA, NUCLEO SEMI-SOLIDO (SARRAFEADO), CAPA LISA EM HDF, ACABAMENTO LAMINADO NATURAL PARA VERNIZ                                                                                                                                                                                                                                                                                                                     </t>
  </si>
  <si>
    <t xml:space="preserve">PORTA DE MADEIRA, FOLHA MEDIA (NBR 15930) DE 700 X 2100 MM, DE 35 MM A 40 MM DE ESPESSURA, NUCLEO SEMI-SOLIDO (SARRAFEADO), CAPA LISA EM HDF, ACABAMENTO EM PRIMER PARA PINTURA                                                                                                                                                                                                                                                                                                                           </t>
  </si>
  <si>
    <t xml:space="preserve">PORTA DE MADEIRA, FOLHA MEDIA (NBR 15930) DE 800 X 2100 MM, DE 35 MM A 40 MM DE ESPESSURA, NUCLEO SEMI-SOLIDO (SARRAFEADO), CAPA LISA EM HDF, ACABAMENTO EM PRIMER PARA PINTURA                                                                                                                                                                                                                                                                                                                           </t>
  </si>
  <si>
    <t xml:space="preserve">PORTA DE MADEIRA, FOLHA MEDIA (NBR 15930) DE 900 X 2100 MM, DE 35 MM A 40 MM DE ESPESSURA, NUCLEO SEMI-SOLIDO (SARRAFEADO), CAPA LISA EM HDF, ACABAMENTO EM PRIMER PARA PINTURA                                                                                                                                                                                                                                                                                                                           </t>
  </si>
  <si>
    <t xml:space="preserve">PORTA DE MADEIRA, FOLHA PESADA (NBR 15930) DE 800 X 2100 MM, DE 40 MM A 45 MM DE ESPESSURA, NUCLEO SOLIDO, CAPA LISA EM HDF, ACABAMENTO EM LAMINADO NATURAL PARA VERNIZ                                                                                                                                                                                                                                                                                                                                   </t>
  </si>
  <si>
    <t xml:space="preserve">PORTA DE MADEIRA, FOLHA PESADA (NBR 15930) DE 800 X 2100 MM, DE 40 MM A 45 MM DE ESPESSURA, NUCLEO SOLIDO, CAPA LISA EM HDF, ACABAMENTO EM PRIMER PARA PINTURA                                                                                                                                                                                                                                                                                                                                            </t>
  </si>
  <si>
    <t xml:space="preserve">PORTA DE MADEIRA, FOLHA PESADA (NBR 15930) DE 900 X 2100 MM, DE 40 MM A 45 MM DE ESPESSURA, NUCLEO SOLIDO, CAPA LISA EM HDF, ACABAMENTO EM LAMINADO NATURAL PARA VERNIZ                                                                                                                                                                                                                                                                                                                                   </t>
  </si>
  <si>
    <t xml:space="preserve">PORTA DE MADEIRA, FOLHA PESADA (NBR 15930) DE 900 X 2100 MM, DE 40 MM A 45 MM DE ESPESSURA,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</si>
  <si>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</si>
  <si>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</si>
  <si>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</si>
  <si>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</si>
  <si>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</si>
  <si>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CHAPA 26, TIPO LAMBRIL, COM REQUADRO, ACABAMENTO NATURAL                                                                                                                                                                                                                                                                                                                                                                                                   </t>
  </si>
  <si>
    <t xml:space="preserve">PORTAO DE ABRIR / GIRO,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</si>
  <si>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</si>
  <si>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</si>
  <si>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</si>
  <si>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</si>
  <si>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</si>
  <si>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</si>
  <si>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</si>
  <si>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</si>
  <si>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</si>
  <si>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DE CONCRETO ARMADO DE SECAO CIRCULAR, EXTENSAO DE 10,00 M, RESISTENCIA DE 150 A 200 DAN, TIPO C-14                                                                                                                                                                                                                                                                                                                                                                                                  </t>
  </si>
  <si>
    <t xml:space="preserve">POSTE DE CONCRETO ARMADO DE SECAO CIRCULAR, EXTENSAO DE 11,00 M, RESISTENCIA DE 200 A 300 DAN, TIPO C-14                                                                                                                                                                                                                                                                                                                                                                                                  </t>
  </si>
  <si>
    <t xml:space="preserve">POSTE DE CONCRETO ARMADO DE SECAO CIRCULAR, EXTENSAO DE 11,00 M, RESISTENCIA DE 300 A 400 DAN, TIPO C-17                                                                                                                                                                                                                                                                                                                                                                                                  </t>
  </si>
  <si>
    <t xml:space="preserve">POSTE DE CONCRETO ARMADO DE SECAO CIRCULAR, EXTENSAO DE 13,00 M, RESISTENCIA DE 1000 DAN, TIPO C-23                                                                                                                                                                                                                                                                                                                                                                                                       </t>
  </si>
  <si>
    <t xml:space="preserve">POSTE DE CONCRETO ARMADO DE SECAO CIRCULAR, EXTENSAO DE 13,00 M, RESISTENCIA DE 1500 DAN, TIPO C-29                                                                                                                                                                                                                                                                                                                                                                                                       </t>
  </si>
  <si>
    <t xml:space="preserve">POSTE DE CONCRETO ARMADO DE SECAO CIRCULAR, EXTENSAO DE 13,00 M, RESISTENCIA DE 2000 DAN, TIPO C-29                                                                                                                                                                                                                                                                                                                                                                                                       </t>
  </si>
  <si>
    <t xml:space="preserve">POSTE DE CONCRETO ARMADO DE SECAO CIRCULAR, EXTENSAO DE 13,00 M, RESISTENCIA DE 2500 DAN, TIPO C-29                                                                                                                                                                                                                                                                                                                                                                                                       </t>
  </si>
  <si>
    <t xml:space="preserve">POSTE DE CONCRETO ARMADO DE SECAO CIRCULAR, EXTENSAO DE 13,00 M, RESISTENCIA DE 3000 DAN, TIPO C-29                                                                                                                                                                                                                                                                                                                                                                                                       </t>
  </si>
  <si>
    <t xml:space="preserve">POSTE DE CONCRETO ARMADO DE SECAO CIRCULAR, EXTENSAO DE 14,00 M, RESISTENCIA DE 1000 DAN, TIPO C-23                                                                                                                                                                                                                                                                                                                                                                                                       </t>
  </si>
  <si>
    <t xml:space="preserve">POSTE DE CONCRETO ARMADO DE SECAO CIRCULAR, EXTENSAO DE 14,00 M, RESISTENCIA DE 1500 DAN, TIPO C-29                                                                                                                                                                                                                                                                                                                                                                                                       </t>
  </si>
  <si>
    <t xml:space="preserve">POSTE DE CONCRETO ARMADO DE SECAO CIRCULAR, EXTENSAO DE 14,00 M, RESISTENCIA DE 2000 DAN, TIPO C-29                                                                                                                                                                                                                                                                                                                                                                                                       </t>
  </si>
  <si>
    <t xml:space="preserve">POSTE DE CONCRETO ARMADO DE SECAO CIRCULAR, EXTENSAO DE 14,00 M, RESISTENCIA DE 2500 DAN, TIPO C-29                                                                                                                                                                                                                                                                                                                                                                                                       </t>
  </si>
  <si>
    <t xml:space="preserve">POSTE DE CONCRETO ARMADO DE SECAO CIRCULAR, EXTENSAO DE 14,00 M, RESISTENCIA DE 300 A 400 DAN, TIPO C-17                                                                                                                                                                                                                                                                                                                                                                                                  </t>
  </si>
  <si>
    <t xml:space="preserve">POSTE DE CONCRETO ARMADO DE SECAO CIRCULAR, EXTENSAO DE 14,00 M, RESISTENCIA DE 3000 DAN, TIPO C-29                                                                                                                                                                                                                                                                                                                                                                                                       </t>
  </si>
  <si>
    <t xml:space="preserve">POSTE DE CONCRETO ARMADO DE SECAO CIRCULAR, EXTENSAO DE 15,00 M, RESISTENCIA DE 1000 DAN, TIPO C-23                                                                                                                                                                                                                                                                                                                                                                                                       </t>
  </si>
  <si>
    <t xml:space="preserve">POSTE DE CONCRETO ARMADO DE SECAO CIRCULAR, EXTENSAO DE 15,00 M, RESISTENCIA DE 1500 DAN, TIPO C-29                                                                                                                                                                                                                                                                                                                                                                                                       </t>
  </si>
  <si>
    <t xml:space="preserve">POSTE DE CONCRETO ARMADO DE SECAO CIRCULAR, EXTENSAO DE 15,00 M, RESISTENCIA DE 2000 DAN, TIPO C-29                                                                                                                                                                                                                                                                                                                                                                                                       </t>
  </si>
  <si>
    <t xml:space="preserve">POSTE DE CONCRETO ARMADO DE SECAO CIRCULAR, EXTENSAO DE 15,00 M, RESISTENCIA DE 2500 DAN, TIPO C-29                                                                                                                                                                                                                                                                                                                                                                                                       </t>
  </si>
  <si>
    <t xml:space="preserve">POSTE DE CONCRETO ARMADO DE SECAO CIRCULAR, EXTENSAO DE 15,00 M, RESISTENCIA DE 3000 DAN, TIPO C-29                                                                                                                                                                                                                                                                                                                                                                                                       </t>
  </si>
  <si>
    <t xml:space="preserve">POSTE DE CONCRETO ARMADO DE SECAO CIRCULAR, EXTENSAO DE 9,00 M, RESISTENCIA DE 200 A 300 DAN, TIPO C-14                                                                                                                                                                                                                                                                                                                                                                                                   </t>
  </si>
  <si>
    <t xml:space="preserve">POSTE DE CONCRETO ARMADO DE SECAO CIRCULAR, EXTENSAO DE 9,00 M, RESISTENCIA DE 300 A 400 DAN, TIPO C-17                                                                                                                                                                                                                                                                                                                                                                                                   </t>
  </si>
  <si>
    <t xml:space="preserve">POSTE DE CONCRETO ARMADO DE SECAO DUPLO T, EXTENSAO DE 10,00 M, RESISTENCIA DE 1000 DAN, TIPO B-1,5                                                                                                                                                                                                                                                                                                                                                                                                       </t>
  </si>
  <si>
    <t xml:space="preserve">POSTE DE CONCRETO ARMADO DE SECAO DUPLO T, EXTENSAO DE 10,00 M, RESISTENCIA DE 150 DAN, TIPO D                                                                                                                                                                                                                                                                                                                                                                                                            </t>
  </si>
  <si>
    <t xml:space="preserve">POSTE DE CONCRETO ARMADO DE SECAO DUPLO T, EXTENSAO DE 10,00 M, RESISTENCIA DE 300 A 400 DAN, TIPO B OU D                                                                                                                                                                                                                                                                                                                                                                                                 </t>
  </si>
  <si>
    <t xml:space="preserve">POSTE DE CONCRETO ARMADO DE SECAO DUPLO T, EXTENSAO DE 10,00 M, RESISTENCIA DE 600 DAN, TIPO B                                                                                                                                                                                                                                                                                                                                                                                                            </t>
  </si>
  <si>
    <t xml:space="preserve">POSTE DE CONCRETO ARMADO DE SECAO DUPLO T, EXTENSAO DE 11,00 M, RESISTENCIA DE 1000 DAN, TIPO B-1,5                                                                                                                                                                                                                                                                                                                                                                                                       </t>
  </si>
  <si>
    <t xml:space="preserve">POSTE DE CONCRETO ARMADO DE SECAO DUPLO T, EXTENSAO DE 11,00 M, RESISTENCIA DE 150 DAN, TIPO D                                                                                                                                                                                                                                                                                                                                                                                                            </t>
  </si>
  <si>
    <t xml:space="preserve">POSTE DE CONCRETO ARMADO DE SECAO DUPLO T, EXTENSAO DE 11,00 M, RESISTENCIA DE 1500 DAN, TIPO B-3,0                                                                                                                                                                                                                                                                                                                                                                                                       </t>
  </si>
  <si>
    <t xml:space="preserve">POSTE DE CONCRETO ARMADO DE SECAO DUPLO T, EXTENSAO DE 11,00 M, RESISTENCIA DE 200 DAN, TIPO D                                                                                                                                                                                                                                                                                                                                                                                                            </t>
  </si>
  <si>
    <t xml:space="preserve">POSTE DE CONCRETO ARMADO DE SECAO DUPLO T, EXTENSAO DE 11,00 M, RESISTENCIA DE 2000 DAN, TIPO B-4,5                                                                                                                                                                                                                                                                                                                                                                                                       </t>
  </si>
  <si>
    <t xml:space="preserve">POSTE DE CONCRETO ARMADO DE SECAO DUPLO T, EXTENSAO DE 11,00 M, RESISTENCIA DE 300 DAN, TIPO B                                                                                                                                                                                                                                                                                                                                                                                                            </t>
  </si>
  <si>
    <t xml:space="preserve">POSTE DE CONCRETO ARMADO DE SECAO DUPLO T, EXTENSAO DE 11,00 M, RESISTENCIA DE 600 DAN, TIPO B                                                                                                                                                                                                                                                                                                                                                                                                            </t>
  </si>
  <si>
    <t xml:space="preserve">POSTE DE CONCRETO ARMADO DE SECAO DUPLO T, EXTENSAO DE 12,00 M, RESISTENCIA DE 1000 DAN, TIPO B-1,5                                                                                                                                                                                                                                                                                                                                                                                                       </t>
  </si>
  <si>
    <t xml:space="preserve">POSTE DE CONCRETO ARMADO DE SECAO DUPLO T, EXTENSAO DE 12,00 M, RESISTENCIA DE 150 DAN, TIPO D                                                                                                                                                                                                                                                                                                                                                                                                            </t>
  </si>
  <si>
    <t xml:space="preserve">POSTE DE CONCRETO ARMADO DE SECAO DUPLO T, EXTENSAO DE 12,00 M, RESISTENCIA DE 1500 DAN, TIPO B-3,0                                                                                                                                                                                                                                                                                                                                                                                                       </t>
  </si>
  <si>
    <t xml:space="preserve">POSTE DE CONCRETO ARMADO DE SECAO DUPLO T, EXTENSAO DE 12,00 M, RESISTENCIA DE 300 A 400 DAN, TIPO B OU D                                                                                                                                                                                                                                                                                                                                                                                                 </t>
  </si>
  <si>
    <t xml:space="preserve">POSTE DE CONCRETO ARMADO DE SECAO DUPLO T, EXTENSAO DE 12,00 M, RESISTENCIA DE 3000 DAN, TIPO B-6,0                                                                                                                                                                                                                                                                                                                                                                                                       </t>
  </si>
  <si>
    <t xml:space="preserve">POSTE DE CONCRETO ARMADO DE SECAO DUPLO T, EXTENSAO DE 12,00 M, RESISTENCIA DE 600 DAN, TIPO B                                                                                                                                                                                                                                                                                                                                                                                                            </t>
  </si>
  <si>
    <t xml:space="preserve">POSTE DE CONCRETO ARMADO DE SECAO DUPLO T, EXTENSAO DE 13,00 M, RESISTENCIA DE 1000 DAN, TIPO B-1,5                                                                                                                                                                                                                                                                                                                                                                                                       </t>
  </si>
  <si>
    <t xml:space="preserve">POSTE DE CONCRETO ARMADO DE SECAO DUPLO T, EXTENSAO DE 13,00 M, RESISTENCIA DE 1500 DAN, TIPO B-3,0                                                                                                                                                                                                                                                                                                                                                                                                       </t>
  </si>
  <si>
    <t xml:space="preserve">POSTE DE CONCRETO ARMADO DE SECAO DUPLO T, EXTENSAO DE 13,00 M, RESISTENCIA DE 2000 DAN, TIPO B-4,5                                                                                                                                                                                                                                                                                                                                                                                                       </t>
  </si>
  <si>
    <t xml:space="preserve">POSTE DE CONCRETO ARMADO DE SECAO DUPLO T, EXTENSAO DE 13,00 M, RESISTENCIA DE 300 DAN, TIPO B                                                                                                                                                                                                                                                                                                                                                                                                            </t>
  </si>
  <si>
    <t xml:space="preserve">POSTE DE CONCRETO ARMADO DE SECAO DUPLO T, EXTENSAO DE 13,00 M, RESISTENCIA DE 600 DAN, TIPO B                                                                                                                                                                                                                                                                                                                                                                                                            </t>
  </si>
  <si>
    <t xml:space="preserve">POSTE DE CONCRETO ARMADO DE SECAO DUPLO T, EXTENSAO DE 15,00 M, RESISTENCIA DE 1500 DAN, TIPO B-3,0                                                                                                                                                                                                                                                                                                                                                                                                       </t>
  </si>
  <si>
    <t xml:space="preserve">POSTE DE CONCRETO ARMADO DE SECAO DUPLO T, EXTENSAO DE 15,00 M, RESISTENCIA DE 2000 DAN, TIPO B-4,5                                                                                                                                                                                                                                                                                                                                                                                                       </t>
  </si>
  <si>
    <t xml:space="preserve">POSTE DE CONCRETO ARMADO DE SECAO DUPLO T, EXTENSAO DE 8,00 M, RESISTENCIA DE 150 DAN, TIPO D                                                                                                                                                                                                                                                                                                                                                                                                             </t>
  </si>
  <si>
    <t xml:space="preserve">POSTE DE CONCRETO ARMADO DE SECAO DUPLO T, EXTENSAO DE 9,00 M, RESISTENCIA DE 1000 DAN, TIPO B-1,5                                                                                                                                                                                                                                                                                                                                                                                                        </t>
  </si>
  <si>
    <t xml:space="preserve">POSTE DE CONCRETO ARMADO DE SECAO DUPLO T, EXTENSAO DE 9,00 M, RESISTENCIA DE 150 DAN, TIPO D                                                                                                                                                                                                                                                                                                                                                                                                             </t>
  </si>
  <si>
    <t xml:space="preserve">POSTE DE CONCRETO ARMADO DE SECAO DUPLO T, EXTENSAO DE 9,00 M, RESISTENCIA DE 300 A 400 DAN, TIPO B OU D                                                                                                                                                                                                                                                                                                                                                                                                  </t>
  </si>
  <si>
    <t xml:space="preserve">POSTE DE CONCRETO ARMADO DE SECAO DUPLO T, EXTENSAO DE 9,00 M, RESISTENCIA DE 600 DAN, TIPO B                                                                                                                                                                                                                                                                                                                                                                                                             </t>
  </si>
  <si>
    <t xml:space="preserve">POSTE DECORATIVO PARA JARDIM EM ACO TUBULAR, SEM LUMINARIA, H = *2,5* M                                                                                                                                                                                                                                                                                                                                                                                                                                   </t>
  </si>
  <si>
    <t xml:space="preserve">POSTE ROLICO DE MADEIRA TRATADA, D = 20 A 25 CM, H = 12,00 M, EM EUCALIPTO OU EQUIVALENTE DA REGIAO                                                                                                                                                                                                                                                                                                                                                                                                       </t>
  </si>
  <si>
    <t xml:space="preserve">POSTES METALICOS AUTOPORTANTES, CONICO OU TELESCOPICO, PARA SPDA, ALTURA 10 METROS LIVRES                                                                                                                                                                                                                                                                                                                                                                                                                 </t>
  </si>
  <si>
    <t xml:space="preserve">POSTES METALICOS AUTOPORTANTES, CONICO OU TELESCOPICO, PARA SPDA, ALTURA 12 METROS LIVRES                                                                                                                                                                                                                                                                                                                                                                                                                 </t>
  </si>
  <si>
    <t xml:space="preserve">POSTES METALICOS AUTOPORTANTES, CONICO OU TELESCOPICO, PARA SPDA, ALTURA 15 METROS LIVRES                                                                                                                                                                                                                                                                                                                                                                                                                 </t>
  </si>
  <si>
    <t xml:space="preserve">POSTES METALICOS AUTOPORTANTES, CONICO OU TELESCOPICO, PARA SPDA, ALTURA 20 METROS LIVRES                                                                                                                                                                                                                                                                                                                                                                                                                 </t>
  </si>
  <si>
    <t xml:space="preserve">POZOLANA DE CLASSE  C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</si>
  <si>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</si>
  <si>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</si>
  <si>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</si>
  <si>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</si>
  <si>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</si>
  <si>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</si>
  <si>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</si>
  <si>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</si>
  <si>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</si>
  <si>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</si>
  <si>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</si>
  <si>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</si>
  <si>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</si>
  <si>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</si>
  <si>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</si>
  <si>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</si>
  <si>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</si>
  <si>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</si>
  <si>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</si>
  <si>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</si>
  <si>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PRESSAO DE PERNAS TRIPLO, EM TUBO DE ACO CARBONO, PINTURA NO PROCESSO ELETROSTATICO - EQUIPAMENTO DE GINASTICA PARA ACADEMIA AO AR LIVRE / ACADEMIA DA TERCEIRA IDADE - ATI                                                                                                                                                                                                                                                                                                                               </t>
  </si>
  <si>
    <t xml:space="preserve">PRIMER DE POLIURETANO                                                                                                                                                                                                                                                                                                                                                                                                                                                                                     </t>
  </si>
  <si>
    <t xml:space="preserve">PRIMER EPOXI / EPOXIDICO                                                                                                                                                                                                                                                                                                                                                                                                                                                                                  </t>
  </si>
  <si>
    <t xml:space="preserve">PRIMER PARA MANTA ASFALTICA A BASE DE ASFALTO MODIFICADO DILUIDO EM SOLVENTE, APLICACAO A FRIO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</si>
  <si>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</si>
  <si>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</si>
  <si>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</si>
  <si>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PROLONGADOR/EXTENSOR PARA ROLO DE PINTURA 3 M                                                                                                                                                                                                                                                                                                                                                                                                                                                             </t>
  </si>
  <si>
    <t xml:space="preserve">PROLONGAMENTO / PROLONGADOR PARA CAIXA SIFONADA, PVC, 100 MM X 200 MM (NBR 5688)                                                                                                                                                                                                                                                                                                                                                                                                                          </t>
  </si>
  <si>
    <t xml:space="preserve">PROLONGAMENTO / PROLONGADOR PARA CAIXA SIFONADA, PVC, 150 MM X 150 MM (NBR 5688)                                                                                                                                                                                                                                                                                                                                                                                                                          </t>
  </si>
  <si>
    <t xml:space="preserve">PROLONGAMENTO / PROLONGADOR PARA CAIXA SIFONADA, PVC,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</si>
  <si>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</si>
  <si>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</si>
  <si>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</si>
  <si>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</si>
  <si>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</si>
  <si>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</si>
  <si>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</si>
  <si>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</si>
  <si>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10,08</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</si>
  <si>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</si>
  <si>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</si>
  <si>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</si>
  <si>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13,30</t>
  </si>
  <si>
    <t xml:space="preserve">PUXADOR TIPO ALCA, EM ZAMAC CROMADO, COM COMPRIMENTO DE APROX 150 MM, COM ROSETA PARA PORTAS DE MADEIRAS, INCLUINDO PARAFUSOS                                                                                                                                                                                                                                                                                                                                                                             </t>
  </si>
  <si>
    <t xml:space="preserve">PUXADOR TIPO ALCA, EM ZAMAC CROMADO, COM ROSETAS, COMPRIMENTO DE APROX *100* MM, PARA PORTAS E JANELAS DE MADEIRA, INCLUINDO PARAFUSOS                                                                                                                                                                                                                                                                                                                                                                    </t>
  </si>
  <si>
    <t>20,79</t>
  </si>
  <si>
    <t xml:space="preserve">PUXADOR TUBULAR RETO DUPLO, EM ALUMINIO CROMADO, COMPRIMENTO DE APROX 400 MM E DIAMETRO DE 25 MM (1")                                                                                                                                                                                                                                                                                                                                                                                                     </t>
  </si>
  <si>
    <t xml:space="preserve">PUXADOR TUBULAR RETO SIMPLES, EM ALUMINIO CROMADO, COM COMPRIMENTO DE APROX 400 MM E DIAMETRO DE 25 MM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</si>
  <si>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</si>
  <si>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INCLUINDO BARRAMENTO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</si>
  <si>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</si>
  <si>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</si>
  <si>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</si>
  <si>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</si>
  <si>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</si>
  <si>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</si>
  <si>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</si>
  <si>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*42*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</si>
  <si>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</si>
  <si>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</si>
  <si>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</si>
  <si>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</si>
  <si>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</si>
  <si>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48 DISJUNTORES DIN, 100 A                                                                                                                                                                                                                                                                                                                                                                                 </t>
  </si>
  <si>
    <t xml:space="preserve">QUADRO DE DISTRIBUICAO, EM PVC, DE EMBUTIR, COM BARRAMENTO TERRA / NEUTRO, PARA 12 DISJUNTORES NEMA OU 16 DISJUNTORES DIN                                                                                                                                                                                                                                                                                                                                                                                 </t>
  </si>
  <si>
    <t xml:space="preserve">QUADRO DE DISTRIBUICAO, EM PVC, DE EMBUTIR, COM BARRAMENTO TERRA / NEUTRO, PARA 18 DISJUNTORES NEMA OU 24 DISJUNTORES DIN                                                                                                                                                                                                                                                                                                                                                                                 </t>
  </si>
  <si>
    <t xml:space="preserve">QUADRO DE DISTRIBUICAO, EM PVC, DE EMBUTIR, COM BARRAMENTO TERRA / NEUTRO, PARA 27 DISJUNTORES NEMA OU 36 DISJUNTORES DIN                                                                                                                                                                                                                                                                                                                                                                                 </t>
  </si>
  <si>
    <t xml:space="preserve">QUADRO DE DISTRIBUICAO, EM PVC, DE EMBUTIR, COM BARRAMENTO TERRA / NEUTRO, PARA 48 DISJUNTORES DIN                                                                                                                                                                                                                                                                                                                                                                                                        </t>
  </si>
  <si>
    <t xml:space="preserve">QUADRO DE DISTRIBUICAO, EM PVC, DE EMBUTIR, COM BARRAMENTO TERRA / NEUTRO, PARA 6 DISJUNTORES NEMA OU 8 DISJUNTORES DIN                                                                                                                                                                                                                                                                                                                                                                                   </t>
  </si>
  <si>
    <t xml:space="preserve">QUADRO DE DISTRIBUICAO, SEM BARRAMENTO, EM PVC, DE EMBUTIR, PARA 12 DISJUNTORES NEMA OU 16 DISJUNTORES DIN                                                                                                                                                                                                                                                                                                                                                                                                </t>
  </si>
  <si>
    <t xml:space="preserve">QUADRO DE DISTRIBUICAO, SEM BARRAMENTO, EM PVC, DE EMBUTIR, PARA 18 DISJUNTORES NEMA OU 24 DISJUNTORES DIN                                                                                                                                                                                                                                                                                                                                                                                                </t>
  </si>
  <si>
    <t xml:space="preserve">QUADRO DE DISTRIBUICAO, SEM BARRAMENTO, EM PVC, DE EMBUTIR, PARA 27 DISJUNTORES NEMA OU 36 DISJUNTORES DIN                                                                                                                                                                                                                                                                                                                                                                                                </t>
  </si>
  <si>
    <t xml:space="preserve">QUADRO DE DISTRIBUICAO, SEM BARRAMENTO, EM PVC, DE EMBUTIR, PARA 3 DISJUNTORES NEMA OU 4 DISJUNTORES DIN                                                                                                                                                                                                                                                                                                                                                                                                  </t>
  </si>
  <si>
    <t xml:space="preserve">QUADRO DE DISTRIBUICAO, SEM BARRAMENTO, EM PVC, DE EMBUTIR, PARA 6 DISJUNTORES NEMA OU 8 DISJUNTORES DIN                                                                                                                                                                                                                                                                                                                                                                                                  </t>
  </si>
  <si>
    <t xml:space="preserve">QUADRO DE DISTRIBUICAO, SEM BARRAMENTO, EM PVC, DE SOBREPOR,  PARA 3 DISJUNTORES NEMA OU 4 DISJUNTORES DIN                                                                                                                                                                                                                                                                                                                                                                                                </t>
  </si>
  <si>
    <t xml:space="preserve">QUADRO DE DISTRIBUICAO, SEM BARRAMENTO, EM PVC, DE SOBREPOR, PARA 12 DISJUNTORES NEMA OU 16 DISJUNTORES DIN                                                                                                                                                                                                                                                                                                                                                                                               </t>
  </si>
  <si>
    <t xml:space="preserve">QUADRO DE DISTRIBUICAO, SEM BARRAMENTO, EM PVC, DE SOBREPOR, PARA 18 DISJUNTORES NEMA OU 24 DISJUNTORES DIN                                                                                                                                                                                                                                                                                                                                                                                               </t>
  </si>
  <si>
    <t xml:space="preserve">QUADRO DE DISTRIBUICAO, SEM BARRAMENTO, EM PVC, DE SOBREPOR, PARA 27 DISJUNTORES NEMA OU 36 DISJUNTORES DIN                                                                                                                                                                                                                                                                                                                                                                                               </t>
  </si>
  <si>
    <t xml:space="preserve">QUADRO DE DISTRIBUICAO, SEM BARRAMENTO, EM PVC, DE SOBREPOR, PARA 6 DISJUNTORES NEMA OU 8 DISJUNTORES DIN                                                                                                                                                                                                                                                                                                                                                                                                 </t>
  </si>
  <si>
    <t xml:space="preserve">RACK DE PISO PARA SERVIDOR, ABERTO, EM COLUNA, 44U X *570* MM                                                                                                                                                                                                                                                                                                                                                                                                                                             </t>
  </si>
  <si>
    <t xml:space="preserve">RACK DE PISO PARA SERVIDOR, FECHADO, 44U, COM PORTA, 44U X *570* MM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</si>
  <si>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</si>
  <si>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</si>
  <si>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</si>
  <si>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</si>
  <si>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</si>
  <si>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</si>
  <si>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</si>
  <si>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</si>
  <si>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</si>
  <si>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 RALO DE PASSAGEM EM PVC, QUADRADO, 100 X 100 X 53 MM, SAIDA 40 MM, COM GRELHA BRANCA                                                                                                                                                                                                                                                                                                                                                                                                          </t>
  </si>
  <si>
    <t xml:space="preserve">RALO SECO CONICO, PVC, 100 X 40 MM,  COM GRELHA REDONDA BRANCA                                                                                                                                                                                                                                                                                                                                                                                                                                            </t>
  </si>
  <si>
    <t>9,36</t>
  </si>
  <si>
    <t xml:space="preserve">RALO SECO CONICO, PVC, 100 X 40 MM, COM GRELHA QUADRADA BRANCA                                                                                                                                                                                                                                                                                                                                                                                                                                            </t>
  </si>
  <si>
    <t xml:space="preserve">RALO SIFONADO CILINDRICO, PVC, 100 X 40 MM,  COM GRELHA REDONDA BRANCA                                                                                                                                                                                                                                                                                                                                                                                                                                    </t>
  </si>
  <si>
    <t xml:space="preserve">RALO SIFONADO QUADRADO, PVC, 100 X 53 MM, SAIDA 40 MM, COM GRELHA QUADRADA BRANCA                                                                                                                                                                                                                                                                                                                                                                                                                         </t>
  </si>
  <si>
    <t xml:space="preserve">RALO SIFONADO REDONDO CONICO, PVC, 100 X 40 MM, COM GRELHA REDONDA BRANCA                                                                                                                                                                                                                                                                                                                                                                                                                                 </t>
  </si>
  <si>
    <t xml:space="preserve">REATOR ELETRONICO BIVOLT PARA 1 LAMPADA FLUORESCENTE DE 18/20 W                                                                                                                                                                                                                                                                                                                                                                                                                                           </t>
  </si>
  <si>
    <t xml:space="preserve">REATOR ELETRONICO BIVOLT PARA 2 LAMPADAS FLUORESCENTES DE 18/20 W                                                                                                                                                                                                                                                                                                                                                                                                                                         </t>
  </si>
  <si>
    <t xml:space="preserve">REATOR INTERNO/INTEGRADO PARA LAMPADA VAPOR METALICO 400 W, ALTO FATOR DE POTENCIA                                                                                                                                                                                                                                                                                                                                                                                                                        </t>
  </si>
  <si>
    <t xml:space="preserve">REBOLO ABRASIVO RETO DE USO GERAL GRAO 36, DE 6 X 1 " ( DIAMETRO X ALTURA)                                                                                                                                                                                                                                                                                                                                                                                                                                </t>
  </si>
  <si>
    <t xml:space="preserve">REBOLO ABRASIVO RETO DE USO GERAL GRAO 36, DE 6 X 3/4 " (DIAMETRO X ALTURA)                                                                                                                                                                                                                                                                                                                                                                                                                               </t>
  </si>
  <si>
    <t xml:space="preserve">RECICLADORA DE ASFALTO A FRIO SOBRE RODAS, LARG. FRESAGEM 2,00 M, POT. 315 KW/422 HP                                                                                                                                                                                                                                                                                                                                                                                                                      </t>
  </si>
  <si>
    <t>64,13</t>
  </si>
  <si>
    <t xml:space="preserve">REDUCAO FIXA TIPO STORZ, ENGATE RAPIDO 2.1/2" X 1.1/2", EM LATAO, PARA INSTALACAO PREDIAL COMBATE A INCENDIO PREDIAL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</si>
  <si>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</si>
  <si>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</si>
  <si>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</si>
  <si>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</si>
  <si>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</si>
  <si>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</si>
  <si>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</si>
  <si>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</si>
  <si>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</si>
  <si>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</si>
  <si>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</si>
  <si>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</si>
  <si>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</si>
  <si>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</si>
  <si>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</si>
  <si>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</si>
  <si>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</si>
  <si>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</si>
  <si>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</si>
  <si>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</si>
  <si>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</si>
  <si>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</si>
  <si>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</si>
  <si>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</si>
  <si>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</si>
  <si>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</si>
  <si>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</si>
  <si>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</si>
  <si>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</si>
  <si>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</si>
  <si>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</si>
  <si>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</si>
  <si>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</si>
  <si>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</si>
  <si>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</si>
  <si>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</si>
  <si>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</si>
  <si>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</si>
  <si>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</si>
  <si>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</si>
  <si>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</si>
  <si>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</si>
  <si>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34,21</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</si>
  <si>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</si>
  <si>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</si>
  <si>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</si>
  <si>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</si>
  <si>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</si>
  <si>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REJUNTE CIMENTICIO, QUALQUER COR                                                                                                                                                                                                                                                                                                                                                                                                                                                                          </t>
  </si>
  <si>
    <t xml:space="preserve">REJUNTE EPOXI, QUALQUER COR                                                                                                                                                                                                                                                                                                                                                                                                                                                                               </t>
  </si>
  <si>
    <t xml:space="preserve">RELE FOTOELETRICO INTERNO E EXTERNO BIVOLT 1000 W, DE CONECTOR, SEM BASE                                                                                                                                                                                                                                                                                                                                                                                                                                  </t>
  </si>
  <si>
    <t xml:space="preserve">RELE TERMICO BIMETAL PARA USO EM MOTORES TRIFASICOS, TENSAO 380 V, POTENCIA ATE 15 CV, CORRENTE NOMINAL MAXIMA 22 A                                                                                                                                                                                                                                                                                                                                                                                       </t>
  </si>
  <si>
    <t xml:space="preserve">RESINA ACRILICA PREMIUM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</si>
  <si>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</si>
  <si>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</si>
  <si>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</si>
  <si>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</si>
  <si>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</si>
  <si>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</si>
  <si>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</si>
  <si>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</si>
  <si>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</si>
  <si>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</si>
  <si>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</si>
  <si>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94,28</t>
  </si>
  <si>
    <t xml:space="preserve">REVESTIMENTO PARA ESCADA EM GRANILITE, MARMORITE OU GRANITINA ESP = 8 MM (INCLUSO EXECUCAO)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</si>
  <si>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</si>
  <si>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</si>
  <si>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</si>
  <si>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</si>
  <si>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</si>
  <si>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</si>
  <si>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</si>
  <si>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</si>
  <si>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</si>
  <si>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TIPO NAPOLEAO PARA JANELAS DE CORRER, EM ZAMAC, COMPRIMENTO DE APROX 60 CM, COM ROLAMENTO EM ACO                                                                                                                                                                                                                                                                                                                                                                                                  </t>
  </si>
  <si>
    <t xml:space="preserve">RODO PARA CHAO 40 CM COM CABO                                                                                                                                                                                                                                                                                                                                                                                                                                                                             </t>
  </si>
  <si>
    <t xml:space="preserve">ROLDANA CONCAVA DUPLA, 4 RODAS, EM ZAMAC COM CHAPA DE LATAO, ROLAMENTOS EM ACO, PARA PORTAS E JANELAS DE CORRER                                                                                                                                                                                                                                                                                                                                                                                           </t>
  </si>
  <si>
    <t xml:space="preserve">ROLDANA CONCAVA DUPLA, 4 RODAS, PARA PORTA DE CORRER, EM ZAMAC COM CHAPA DE ACO,  ROLAMENTO INTERNO BLINDADO DE ACO REVESTIDO EM NYLON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</si>
  <si>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</si>
  <si>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</si>
  <si>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</si>
  <si>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</si>
  <si>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</si>
  <si>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</si>
  <si>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</si>
  <si>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</si>
  <si>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</si>
  <si>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</si>
  <si>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</si>
  <si>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</si>
  <si>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</si>
  <si>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</si>
  <si>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</si>
  <si>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</si>
  <si>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</si>
  <si>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</si>
  <si>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</si>
  <si>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24,39</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</si>
  <si>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</si>
  <si>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</si>
  <si>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</si>
  <si>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</si>
  <si>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</si>
  <si>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</si>
  <si>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</si>
  <si>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</si>
  <si>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</si>
  <si>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</si>
  <si>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</si>
  <si>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</si>
  <si>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</si>
  <si>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</si>
  <si>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SEIXO ROLADO PARA APLICACAO EM CONCRETO (POSTO PEDREIRA/FORNECEDOR, SEM FRETE)                                                                                                                                                                                                                                                                                                                                                                                                                            </t>
  </si>
  <si>
    <t xml:space="preserve">SELADOR ACRILICO OPACO PREMIUM INTERIOR/EXTERIOR                                                                                                                                                                                                                                                                                                                                                                                                                                                          </t>
  </si>
  <si>
    <t xml:space="preserve">SELADOR HORIZONTAL PARA FITA DE ACO 1 "                                                                                                                                                                                                                                                                                                                                                                                                                                                                   </t>
  </si>
  <si>
    <t xml:space="preserve">SELANTE A BASE DE ALCATRAO E POLIURETANO PARA JUNTAS HORIZONTAIS                                                                                                                                                                                                                                                                                                                                                                                                                                          </t>
  </si>
  <si>
    <t xml:space="preserve">SELANTE ACRILICO PARA TRATAMENTO / ACABAMENTO SUPERFICIAL DE CONCRETO ESTAMPADO, APARENTE, PEDRAS E OUTROS                                                                                                                                                                                                                                                                                                                                                                                                </t>
  </si>
  <si>
    <t xml:space="preserve">SELANTE DE BASE ASFALTICA PARA VEDACAO                                                                                                                                                                                                                                                                                                                                                                                                                                                                    </t>
  </si>
  <si>
    <t xml:space="preserve">SELANTE ELASTICO MONOCOMPONENTE A BASE DE POLIURETANO (PU) PARA JUNTAS DIVERSAS                                                                                                                                                                                                                                                                                                                                                                                                                           </t>
  </si>
  <si>
    <t xml:space="preserve">SELANTE MONOCOMPONENTE A BASE DE SILICONE DE BAIXO MODULO, PARA JUNTAS DE PAVIMENTACAO                                                                                                                                                                                                                                                                                                                                                                                                                    </t>
  </si>
  <si>
    <t xml:space="preserve">SELANTE TIPO VEDA CALHA PARA METAL E FIBROCIMENTO                                                                                                                                                                                                                                                                                                                                                                                                                                                         </t>
  </si>
  <si>
    <t>37,35</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</si>
  <si>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</si>
  <si>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</si>
  <si>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</si>
  <si>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</si>
  <si>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</si>
  <si>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</si>
  <si>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</si>
  <si>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</si>
  <si>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</si>
  <si>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</si>
  <si>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(HORISTA)                                                                                                                                                                                                                                                                                                                                                                                                                                                                                     </t>
  </si>
  <si>
    <t xml:space="preserve">SERRALHEIRO (MENSALISTA)                                                                                                                                                                                                                                                                                                                                                                                                                                                                                  </t>
  </si>
  <si>
    <t xml:space="preserve">SERVENTE DE OBRAS (MENSALISTA)                                                                                                                                                                                                                                                                                                                                                                                                                                                                            </t>
  </si>
  <si>
    <t xml:space="preserve">SIFAO / TUBO SINFONADO EXTENSIVEL/SANFONADO, UNIVERSAL/ SIMPLES, ENTRE *50 A 70* CM, DE PLASTICO BRANCO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</si>
  <si>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</si>
  <si>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</si>
  <si>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</si>
  <si>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</si>
  <si>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</si>
  <si>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</si>
  <si>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</si>
  <si>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</si>
  <si>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</si>
  <si>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</si>
  <si>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</si>
  <si>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</si>
  <si>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</si>
  <si>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</si>
  <si>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 ESTOPA SISAL PARA GESSO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</si>
  <si>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</si>
  <si>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</si>
  <si>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</si>
  <si>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(HORISTA)                                                                                                                                                                                                                                                                                                                                                                                                                                                                                        </t>
  </si>
  <si>
    <t xml:space="preserve">SOLDADOR (MENSALISTA)                                                                                                                                                                                                                                                                                                                                                                                                                                                                                     </t>
  </si>
  <si>
    <t xml:space="preserve">SOLDADOR ELETRICO (PARA SOLDA A SER TESTADA COM RAIOS "X") (HORISTA)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</si>
  <si>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</si>
  <si>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</si>
  <si>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</si>
  <si>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</si>
  <si>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</si>
  <si>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</si>
  <si>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PREPARADORA / LIMPADORA PARA PVC, FRASCO COM 1000 CM3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</si>
  <si>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</si>
  <si>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</si>
  <si>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</si>
  <si>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</si>
  <si>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</si>
  <si>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24,63</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</si>
  <si>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</si>
  <si>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</si>
  <si>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</si>
  <si>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</si>
  <si>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</si>
  <si>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</si>
  <si>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</si>
  <si>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</si>
  <si>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</si>
  <si>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</si>
  <si>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</si>
  <si>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</si>
  <si>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</si>
  <si>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</si>
  <si>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</si>
  <si>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</si>
  <si>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</si>
  <si>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</si>
  <si>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</si>
  <si>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</si>
  <si>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</si>
  <si>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</si>
  <si>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</si>
  <si>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</si>
  <si>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ARMADO PARA FOSSA SEPTICA, DIAMETRO NOMINAL DE 3,00 M E ESPESSURA MINIMA DE 100 MM                                                                                                                                                                                                                                                                                                                                                                                                      </t>
  </si>
  <si>
    <t xml:space="preserve">TAMPA DE CONCRETO ARMADO PARA FOSSA, D = *0,90* M, E = 0,05 M                                                                                                                                                                                                                                                                                                                                                                                                                                             </t>
  </si>
  <si>
    <t xml:space="preserve">TAMPA DE CONCRETO ARMADO PARA FOSSA, D = *1,10* M, E = 0,05 M                                                                                                                                                                                                                                                                                                                                                                                                                                             </t>
  </si>
  <si>
    <t xml:space="preserve">TAMPA DE CONCRETO ARMADO PARA FOSSA, D = *1,35* M, E = 0,05 M                                                                                                                                                                                                                                                                                                                                                                                                                                             </t>
  </si>
  <si>
    <t xml:space="preserve">TAMPA DE CONCRETO ARMADO PARA FOSSA, D = 1,50 M, E = 0,05 M                                                                                                                                                                                                                                                                                                                                                                                                                                               </t>
  </si>
  <si>
    <t xml:space="preserve">TAMPA DE CONCRETO ARMADO PARA FOSSA, D = 2,00 M, E = 0,05 M                                                                                                                                                                                                                                                                                                                                                                                                                                               </t>
  </si>
  <si>
    <t xml:space="preserve">TAMPA DE CONCRETO ARMADO PARA FOSSA, D = 2,50 M, E = 0,05 M                                                                                                                                                                                                                                                                                                                                                                                                                                               </t>
  </si>
  <si>
    <t xml:space="preserve">TAMPA DE CONCRETO ARMADO PARA POCO DE INSPECAO, COM FURO E TAMPINHA, DIAMETRO NOMINAL DE 3,00 M E ESPESSURA MINIMA DE 100 MM                                                                                                                                                                                                                                                                                                                                                                              </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</si>
  <si>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</si>
  <si>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</si>
  <si>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</si>
  <si>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 xml:space="preserve">TAMPA DE CONCRETO ARMADO PARA POCO, COM  FURO E TAMPINHA, D = 1,50 M, E = 0,05 M                                                                                                                                                                                                                                                                                                                                                                                                                          </t>
  </si>
  <si>
    <t xml:space="preserve">TAMPA DE CONCRETO ARMADO PARA POCO, COM  FURO E TAMPINHA, D = 2,00 M, E = 0,05 M                                                                                                                                                                                                                                                                                                                                                                                                                          </t>
  </si>
  <si>
    <t xml:space="preserve">TAMPA DE CONCRETO ARMADO PARA POCO, COM  FURO E TAMPINHA, D = 2,50 M, E = 0,05 M                                                                                                                                                                                                                                                                                                                                                                                                                          </t>
  </si>
  <si>
    <t xml:space="preserve">TAMPA PARA CONDULETE, EM PVC, PARA TOMADA HEXAGONAL                                                                                                                                                                                                                                                                                                                                                                                                                                                       </t>
  </si>
  <si>
    <t>3,57</t>
  </si>
  <si>
    <t xml:space="preserve">TAMPA PARA CONDULETE, EM PVC, PARA 1 INTERRUPTOR                                                                                                                                                                                                                                                                                                                                                                                                                                                          </t>
  </si>
  <si>
    <t xml:space="preserve">TAMPA PARA CONDULETE, EM PVC, PARA 1 MODULO RJ                                                                                                                                                                                                                                                                                                                                                                                                                                                            </t>
  </si>
  <si>
    <t xml:space="preserve">TAMPA PARA CONDULETE, EM PVC, PARA 2 MODULOS RJ                                                                                                                                                                                                                                                                                                                                                                                                                                                           </t>
  </si>
  <si>
    <t xml:space="preserve">TAMPAO / TERMINAL / PLUG, D = 1 1/4" , PARA DUTO CORRUGADO PEAD (CABEAMENTO SUBTERRANEO)                                                                                                                                                                                                                                                                                                                                                                                                                  </t>
  </si>
  <si>
    <t xml:space="preserve">TAMPAO / TERMINAL / PLUG, D = 2" , PARA DUTO CORRUGADO PEAD (CABEAMENTO SUBTERRANEO)                                                                                                                                                                                                                                                                                                                                                                                                                      </t>
  </si>
  <si>
    <t>8,11</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</si>
  <si>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</si>
  <si>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</si>
  <si>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</si>
  <si>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</si>
  <si>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</si>
  <si>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</si>
  <si>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</si>
  <si>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</si>
  <si>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</si>
  <si>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</si>
  <si>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</si>
  <si>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</si>
  <si>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</si>
  <si>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LOUCA BRANCA, COM COLUNA, *30* L                                                                                                                                                                                                                                                                                                                                                                                                                                                                </t>
  </si>
  <si>
    <t xml:space="preserve">TANQUE DE LOUCA BRANCA, SUSPENSO, *20* L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</si>
  <si>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</si>
  <si>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</si>
  <si>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</si>
  <si>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</si>
  <si>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TARIFA "A" ENTRE  0 E 20M3 FORNECIMENTO  D'AGUA                                                                                                                                                                                                                                                                                                                                                                                                                                                           </t>
  </si>
  <si>
    <t xml:space="preserve">TARJETA LIVRE / OCUPADO PARA PORTA DE BANHEIRO, CORPO EM ZAMAC E ESPELHO EM LATAO                                                                                                                                                                                                                                                                                                                                                                                                                         </t>
  </si>
  <si>
    <t xml:space="preserve">TARUGO DELIMITADOR DE PROFUNDIDADE EM ESPUMA DE POLIETILENO DE BAIXA DENSIDADE 10 MM, CINZA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</si>
  <si>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</si>
  <si>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</si>
  <si>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</si>
  <si>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</si>
  <si>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</si>
  <si>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</si>
  <si>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</si>
  <si>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</si>
  <si>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</si>
  <si>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</si>
  <si>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</si>
  <si>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15,61</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</si>
  <si>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</si>
  <si>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</si>
  <si>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</si>
  <si>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</si>
  <si>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</si>
  <si>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</si>
  <si>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</si>
  <si>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</si>
  <si>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</si>
  <si>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</si>
  <si>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</si>
  <si>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</si>
  <si>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</si>
  <si>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</si>
  <si>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</si>
  <si>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</si>
  <si>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</si>
  <si>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</si>
  <si>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</si>
  <si>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</si>
  <si>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</si>
  <si>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</si>
  <si>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</si>
  <si>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</si>
  <si>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</si>
  <si>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</si>
  <si>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</si>
  <si>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</si>
  <si>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</si>
  <si>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</si>
  <si>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</si>
  <si>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</si>
  <si>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</si>
  <si>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</si>
  <si>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</si>
  <si>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</si>
  <si>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</si>
  <si>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</si>
  <si>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</si>
  <si>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</si>
  <si>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16,00</t>
  </si>
  <si>
    <t xml:space="preserve">TE DE REDUCAO, CPVC, 22 X 15 MM, PARA AGUA QUENTE PREDIAL                                                                                                                                                                                                                                                                                                                                                                                                                                                 </t>
  </si>
  <si>
    <t>6,13</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</si>
  <si>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</si>
  <si>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</si>
  <si>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</si>
  <si>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</si>
  <si>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</si>
  <si>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</si>
  <si>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</si>
  <si>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</si>
  <si>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</si>
  <si>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</si>
  <si>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</si>
  <si>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</si>
  <si>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</si>
  <si>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</si>
  <si>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</si>
  <si>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</si>
  <si>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</si>
  <si>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</si>
  <si>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</si>
  <si>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</si>
  <si>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</si>
  <si>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</si>
  <si>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</si>
  <si>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</si>
  <si>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</si>
  <si>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</si>
  <si>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</si>
  <si>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</si>
  <si>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</si>
  <si>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MISTURADOR COM INSERTO METALICO, FEMEA, PPR, DN 25 MM X 3/4", PARA AGUA QUENTE E FRIA PREDIAL                                                                                                                                                                                                                                                                                                                                                                                                          </t>
  </si>
  <si>
    <t xml:space="preserve">TE MISTURADOR DE TRANSICAO, CPVC, COM ROSCA, 22 MM X 3/4", PARA AGUA QUENTE                                                                                                                                                                                                                                                                                                                                                                                                                               </t>
  </si>
  <si>
    <t xml:space="preserve">TE MISTURADOR, CPVC, SOLDAVEL, 15 MM, PARA AGUA QUENTE                                                                                                                                                                                                                                                                                                                                                                                                                                                    </t>
  </si>
  <si>
    <t xml:space="preserve">TE MISTURADOR, CPVC, SOLDAVEL, 22 MM, PARA AGUA QUENTE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</si>
  <si>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</si>
  <si>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</si>
  <si>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</si>
  <si>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</si>
  <si>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</si>
  <si>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</si>
  <si>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</si>
  <si>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</si>
  <si>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</si>
  <si>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</si>
  <si>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25,02</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</si>
  <si>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</si>
  <si>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</si>
  <si>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</si>
  <si>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</si>
  <si>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</si>
  <si>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</si>
  <si>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</si>
  <si>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SANITARIO, PVC, DN 100 X 100 MM, SERIE NORMAL, PARA ESGOTO PREDIAL                                                                                                                                                                                                                                                                                                                                                                                                                                     </t>
  </si>
  <si>
    <t xml:space="preserve">TE SANITARIO, PVC, DN 40 X 40 MM, SERIE NORMAL, PARA ESGOTO PREDIAL                                                                                                                                                                                                                                                                                                                                                                                                                                       </t>
  </si>
  <si>
    <t xml:space="preserve">TE SANITARIO, PVC, DN 50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</si>
  <si>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</si>
  <si>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</si>
  <si>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</si>
  <si>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</si>
  <si>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</si>
  <si>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</si>
  <si>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</si>
  <si>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</si>
  <si>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</si>
  <si>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</si>
  <si>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</si>
  <si>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</si>
  <si>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</si>
  <si>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</si>
  <si>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</si>
  <si>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</si>
  <si>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</si>
  <si>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</si>
  <si>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</si>
  <si>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</si>
  <si>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</si>
  <si>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</si>
  <si>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</si>
  <si>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</si>
  <si>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</si>
  <si>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</si>
  <si>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</si>
  <si>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39,34</t>
  </si>
  <si>
    <t xml:space="preserve">TECNICO DE EDIFICACOES (HORISTA)                                                                                                                                                                                                                                                                                                                                                                                                                                                                          </t>
  </si>
  <si>
    <t xml:space="preserve">TECNICO DE EDIFICACOES (MENSALISTA)                                                                                                                                                                                                                                                                                                                                                                                                                                                                       </t>
  </si>
  <si>
    <t xml:space="preserve">TECNICO EM LABORATORIO E CAMPO DE CONSTRUCAO CIVIL (HORISTA)                                                                                                                                                                                                                                                                                                                                                                                                                                              </t>
  </si>
  <si>
    <t xml:space="preserve">TECNICO EM LABORATORIO E CAMPO DE CONSTRUCAO CIVIL (MENSALISTA)                                                                                                                                                                                                                                                                                                                                                                                                                                           </t>
  </si>
  <si>
    <t xml:space="preserve">TECNICO EM SEGURANCA DO TRABALHO (HORISTA)                                                                                                                                                                                                                                                                                                                                                                                                                                                                </t>
  </si>
  <si>
    <t xml:space="preserve">TECNICO EM SEGURANCA DO TRABALHO (MENSALISTA)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</si>
  <si>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</si>
  <si>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</si>
  <si>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</si>
  <si>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</si>
  <si>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*1,20 A 1,70* MM, MALHA 15 X 15 MM, (C X L) *50 X 10,5* CM                                                                                                                                                                                                                                                                                                                                                                                </t>
  </si>
  <si>
    <t>4,42</t>
  </si>
  <si>
    <t xml:space="preserve">TELA DE ACO SOLDADA GALVANIZADA/ZINCADA PARA ALVENARIA, FIO D = *1,20 A 1,70* MM, MALHA 15 X 15 MM, (C X L) *50 X 6* CM                                                                                                                                                                                                                                                                                                                                                                                   </t>
  </si>
  <si>
    <t>2,35</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</si>
  <si>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</si>
  <si>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</si>
  <si>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</si>
  <si>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</si>
  <si>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</si>
  <si>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</si>
  <si>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</si>
  <si>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 xml:space="preserve">TELA DE ACO SOLDADA NERVURADA, CA-60, Q-283 (4,48 KG/M2), DIAMETRO DO FIO = 6,0 MM, LARGURA = 2,45 X 6,00 M DE COMPRIMENTO, ESPACAMENTO DA MALHA = 10 X 10 CM                                                                                                                                                                                                                                                                                                                                             </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</si>
  <si>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</si>
  <si>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</si>
  <si>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18,19</t>
  </si>
  <si>
    <t xml:space="preserve">TELA DE ACO SOLDADA NERVURADA, CA-60, T-196, (2,11 KG/M2), DIAMETRO DO FIO = 5,0 MM, LARGURA = 2,45 M, ESPACAMENTO DA MALHA = 30 X 10 CM                                                                                                                                                                                                                                                                                                                                                                  </t>
  </si>
  <si>
    <t xml:space="preserve">TELA DE ANIAGEM (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</si>
  <si>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</si>
  <si>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</si>
  <si>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</si>
  <si>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</si>
  <si>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 xml:space="preserve">TELA DE ARAME GALVANIZADA QUADRANGULAR / LOSANGULAR, FIO 2,77 MM (12 BWG), MALHA 8 X 8 CM, H = 2 M                                                                                                                                                                                                                                                                                                                                                                                                        </t>
  </si>
  <si>
    <t xml:space="preserve">TELA DE ARAME GALVANIZADA QUADRANGULAR / LOSANGULAR, FIO 3,4 MM (10 BWG), MALHA 5 X 5 CM, H = 2 M                                                                                                                                                                                                                                                                                                                                                                                                         </t>
  </si>
  <si>
    <t xml:space="preserve">TELA DE ARAME GALVANIZADA QUADRANGULAR / LOSANGULAR, FIO 4,19 MM (8 BWG), MALHA 5 X 5 CM, H = 2 M                                                                                                                                                                                                                                                                                                                                                                                                         </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</si>
  <si>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</si>
  <si>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</si>
  <si>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</si>
  <si>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</si>
  <si>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</si>
  <si>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</si>
  <si>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</si>
  <si>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</si>
  <si>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</si>
  <si>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</si>
  <si>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</si>
  <si>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</si>
  <si>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</si>
  <si>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</si>
  <si>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</si>
  <si>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</si>
  <si>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</si>
  <si>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</si>
  <si>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</si>
  <si>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</si>
  <si>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</si>
  <si>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</si>
  <si>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</si>
  <si>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</si>
  <si>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</si>
  <si>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</si>
  <si>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</si>
  <si>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22,82</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</si>
  <si>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</si>
  <si>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</si>
  <si>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</si>
  <si>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</si>
  <si>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</si>
  <si>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</si>
  <si>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</si>
  <si>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</si>
  <si>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</si>
  <si>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</si>
  <si>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5,00 M (SEM AMIANTO)                                                                                                                                                                                                                                                                                                                                                                                                                                    </t>
  </si>
  <si>
    <t xml:space="preserve">TELHA ESTRUTURAL DE FIBROCIMENTO 1 ABA, DE 0,52 X 5,50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</si>
  <si>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</si>
  <si>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</si>
  <si>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</si>
  <si>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</si>
  <si>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</si>
  <si>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</si>
  <si>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</si>
  <si>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</si>
  <si>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ESPESSURA DE 30 MM, DENSIDADE DE 35 KG/M3, REVESTIMENTO EM TELHA TRAPEZOIDAL NAS DUAS FACES COM ESPESSURA DE 0,50 MM CADA, ACABAMENTO NATURAL (NAO INCLUI ACESSORIOS DE FIXACAO)                                                                                                                                                                                                                              </t>
  </si>
  <si>
    <t xml:space="preserve">TELHA ONDULADA EM ACO ZINCADO, ALTURA DE 17 MM, ESPESSURA DE 0,50 MM, LARGURA UTIL DE APROXIMADAMENTE 985 MM, SEM PINTURA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</si>
  <si>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</si>
  <si>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 xml:space="preserve">TELHA TERMOISOLANTE REVESTIDA EM ACO GALVANIZADO, FACE SUPERIOR EM TELHA TRAPEZOIDAL E FACE INFERIOR EM CHAPA PLANA (SEM ACESSORIOS DE FIXACAO), REVESTIMENTO COM ESPESSURA DE 0,50 MM COM PRE-PINTURA NAS DUAS FACES, NUCLEO EM POLIESTIRENO (EPS) DE 30 MM                                                                                                                                                                                                                                              </t>
  </si>
  <si>
    <t xml:space="preserve">TELHA TERMOISOLANTE REVESTIDA EM ACO GALVANIZADO, FACE SUPERIOR EM TELHA TRAPEZOIDAL E FACE INFERIOR EM CHAPA PLANA (SEM ACESSORIOS DE FIXACAO), REVESTIMENTO COM ESPESSURA DE 0,50 MM COM PRE-PINTURA NAS DUAS FACES, NUCLEO EM POLIESTIRENO (EPS) DE 50 MM                                                                                                                                                                                                                                              </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</si>
  <si>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</si>
  <si>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</si>
  <si>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 xml:space="preserve">TELHA TRAPEZOIDAL EM ALUMINIO, ALTURA DE *38* MM E ESPESSURA DE 0,5 MM (LARGURA TOTAL DE 1056 MM E COMPRIMENTO DE 5000 MM)                                                                                                                                                                                                                                                                                                                                                                                </t>
  </si>
  <si>
    <t xml:space="preserve">TELHA TRAPEZOIDAL EM ALUMINIO, ALTURA DE *38* MM E ESPESSURA DE 0,7 MM (LARGURA TOTAL DE 1056 MM E COMPRIMENTO DE 5000 MM)                                                                                                                                                                                                                                                                                                                                                                                </t>
  </si>
  <si>
    <t xml:space="preserve">TELHA VIDRO TIPO CANAL OU COLONIAL, C = 46 A 50 CM                                                                                                                                                                                                                                                                                                                                                                                                                                                        </t>
  </si>
  <si>
    <t xml:space="preserve">TELHADOR  (MENSALISTA)                                                                                                                                                                                                                                                                                                                                                                                                                                                                                    </t>
  </si>
  <si>
    <t xml:space="preserve">TELHADOR (HORISTA)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</si>
  <si>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</si>
  <si>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</si>
  <si>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</si>
  <si>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</si>
  <si>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</si>
  <si>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</si>
  <si>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</si>
  <si>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</si>
  <si>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</si>
  <si>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</si>
  <si>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</si>
  <si>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</si>
  <si>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</si>
  <si>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</si>
  <si>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</si>
  <si>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</si>
  <si>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</si>
  <si>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</si>
  <si>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</si>
  <si>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</si>
  <si>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</si>
  <si>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</si>
  <si>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</si>
  <si>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</si>
  <si>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</si>
  <si>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</si>
  <si>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</si>
  <si>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</si>
  <si>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</si>
  <si>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</si>
  <si>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</si>
  <si>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</si>
  <si>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</si>
  <si>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</si>
  <si>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</si>
  <si>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</si>
  <si>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</si>
  <si>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TINTA / REVESTIMENTO A BASE DE RESINA EPOXI COM ALCATRAO, BICOMPONENTE                                                                                                                                                                                                                                                                                                                                                                                                                                    </t>
  </si>
  <si>
    <t xml:space="preserve">TINTA A BASE DE RESINA ACRILICA EMULSIONADA EM AGUA, PARA SINALIZACAO HORIZONTAL VIARIA (NBR 13699:2012)                                                                                                                                                                                                                                                                                                                                                                                                  </t>
  </si>
  <si>
    <t xml:space="preserve">TINTA A OLEO BRILHANTE, PARA MADEIRAS E METAIS                                                                                                                                                                                                                                                                                                                                                                                                                                                            </t>
  </si>
  <si>
    <t xml:space="preserve">TINTA ACRILICA A BASE DE SOLVENTE, PARA SINALIZACAO HORIZONTAL VIARIA (NBR 11862)                                                                                                                                                                                                                                                                                                                                                                                                                         </t>
  </si>
  <si>
    <t xml:space="preserve">TINTA ACRILICA PREMIUM PARA PISO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</si>
  <si>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</si>
  <si>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</si>
  <si>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QUALQUER COR                                                                                                                                                                                                                                                                                                                                                                                                                                               </t>
  </si>
  <si>
    <t xml:space="preserve">TINTA EPOXI BASE AGUA PREMIUM, BRANCA                                                                                                                                                                                                                                                                                                                                                                                                                                                                     </t>
  </si>
  <si>
    <t xml:space="preserve">TINTA ESMALTE BASE AGUA PREMIUM ACETINADO                                                                                                                                                                                                                                                                                                                                                                                                                                                                 </t>
  </si>
  <si>
    <t xml:space="preserve">TINTA ESMALTE BASE AGUA PREMIUM BRILHANTE                                                                                                                                                                                                                                                                                                                                                                                                                                                                 </t>
  </si>
  <si>
    <t xml:space="preserve">TINTA ESMALTE SINTETICO PREMIUM ACETINADO                                                                                                                                                                                                                                                                                                                                                                                                                                                                 </t>
  </si>
  <si>
    <t xml:space="preserve">TINTA ESMALTE SINTETICO PREMIUM BRILHANTE                                                                                                                                                                                                                                                                                                                                                                                                                                                                 </t>
  </si>
  <si>
    <t>37,50</t>
  </si>
  <si>
    <t xml:space="preserve">TINTA ESMALTE SINTETICO PREMIUM DE DUPLA ACAO GRAFITE FOSCO PARA SUPERFICIES METALICAS FERROSAS                                                                                                                                                                                                                                                                                                                                                                                                           </t>
  </si>
  <si>
    <t xml:space="preserve">TINTA ESMALTE SINTETICO PREMIUM DE EFEITO PROTETOR DE SUPERFICIE METALICA ALUMINIO                                                                                                                                                                                                                                                                                                                                                                                                                        </t>
  </si>
  <si>
    <t xml:space="preserve">TINTA ESMALTE SINTETICO PREMIUM FOSCO                                                                                                                                                                                                                                                                                                                                                                                                                                                                     </t>
  </si>
  <si>
    <t xml:space="preserve">TINTA ESMALTE SINTETICO STANDARD ACETINADO                                                                                                                                                                                                                                                                                                                                                                                                                                                                </t>
  </si>
  <si>
    <t xml:space="preserve">TINTA ESMALTE SINTETICO STANDARD BRILHANTE                                                                                                                                                                                                                                                                                                                                                                                                                                                                </t>
  </si>
  <si>
    <t xml:space="preserve">TINTA ESMALTE SINTETICO STANDARD FOSCO                                                                                                                                                                                                                                                                                                                                                                                                                                                                    </t>
  </si>
  <si>
    <t xml:space="preserve">TINTA LATEX ACRILICA ECONOMICA, COR BRANCA                                                                                                                                                                                                                                                                                                                                                                                                                                                                </t>
  </si>
  <si>
    <t xml:space="preserve">TINTA LATEX ACRILICA PREMIUM, COR BRANCO FOSCO                                                                                                                                                                                                                                                                                                                                                                                                                                                            </t>
  </si>
  <si>
    <t xml:space="preserve">TINTA LATEX ACRILICA STANDARD, COR BRANCA                                                                                                                                                                                                                                                                                                                                                                                                                                                                 </t>
  </si>
  <si>
    <t xml:space="preserve">TINTA LATEX ACRILICA SUPER PREMIUM, COR BRANCO FOSCO                                                                                                                                                                                                                                                                                                                                                                                                                                                      </t>
  </si>
  <si>
    <t xml:space="preserve">TINTA MINERAL IMPERMEAVEL EM PO, BRANCA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</si>
  <si>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</si>
  <si>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</si>
  <si>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</si>
  <si>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</si>
  <si>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</si>
  <si>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</si>
  <si>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</si>
  <si>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</si>
  <si>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</si>
  <si>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</si>
  <si>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</si>
  <si>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</si>
  <si>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</si>
  <si>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</si>
  <si>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</si>
  <si>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</si>
  <si>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</si>
  <si>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(HORISTA)                                                                                                                                                                                                                                                                                                                                                                                                                                                                                       </t>
  </si>
  <si>
    <t xml:space="preserve">TOPOGRAFO (MENSALISTA)                                                                                                                                                                                                                                                                                                                                                                                                                                                                                    </t>
  </si>
  <si>
    <t xml:space="preserve">TORNEIRA DE BOIA BALAO METALICO, VAZAO TOTAL, PARA CAIXA D'AGUA, AGUA QUENTE, ROSCA 1/2 ", COM HASTE, TORNEIRA E BALAO METALICOS                                                                                                                                                                                                                                                                                                                                                                          </t>
  </si>
  <si>
    <t xml:space="preserve">TORNEIRA DE BOIA BALAO METALICO, VAZAO TOTAL, PARA CAIXA D'AGUA, AGUA QUENTE, ROSCA 3/4 ", COM HASTE, TORNEIRA E BALAO METALICOS                                                                                                                                                                                                                                                                                                                                                                          </t>
  </si>
  <si>
    <t xml:space="preserve">TORNEIRA DE BOIA CONVENCIONAL PARA CAIXA D'AGUA, AGUA FRIA, 1.1/2", COM HASTE E TORNEIRA METALICOS E BALAO PLASTICO                                                                                                                                                                                                                                                                                                                                                                                       </t>
  </si>
  <si>
    <t xml:space="preserve">TORNEIRA DE BOIA CONVENCIONAL PARA CAIXA D'AGUA, AGUA FRIA, 1.1/4", COM HASTE E TORNEIRA METALICOS E BALAO PLASTICO                                                                                                                                                                                                                                                                                                                                                                                       </t>
  </si>
  <si>
    <t xml:space="preserve">TORNEIRA DE BOIA CONVENCIONAL PARA CAIXA D'AGUA, AGUA FRIA, 1/2", COM HASTE E TORNEIRA METALICOS E BALAO PLASTICO                                                                                                                                                                                                                                                                                                                                                                                         </t>
  </si>
  <si>
    <t xml:space="preserve">TORNEIRA DE BOIA CONVENCIONAL PARA CAIXA D'AGUA, AGUA FRIA, 3/4", COM HASTE E TORNEIRA METALICOS E BALAO PLASTICO                                                                                                                                                                                                                                                                                                                                                                                         </t>
  </si>
  <si>
    <t xml:space="preserve">TORNEIRA DE BOIA CONVENCIONAL PARA CAIXA D'AGUA, 1", AGUA FRIA, COM HASTE E TORNEIRA METALICOS E BALAO PLASTICO                                                                                                                                                                                                                                                                                                                                                                                           </t>
  </si>
  <si>
    <t xml:space="preserve">TORNEIRA DE BOIA CONVENCIONAL PARA CAIXA D'AGUA, 2", AGUA FRIA, COM HASTE E TORNEIRA METALICOS E BALAO PLASTICO                                                                                                                                                                                                                                                                                                                                                                                           </t>
  </si>
  <si>
    <t xml:space="preserve">TORNEIRA DE BOIA VAZAO TOTAL PARA CAIXA D'AGUA, AGUA FRIA, BITOLA 1/2", COM HASTE E TORNEIRA METALICOS E BALAO PLASTICO                                                                                                                                                                                                                                                                                                                                                                                   </t>
  </si>
  <si>
    <t xml:space="preserve">TORNEIRA DE BOIA VAZAO TOTAL PARA CAIXA D'AGUA, AGUA FRIA, BITOLA 1", COM HASTE E TORNEIRA METALICOS E BALAO PLASTICO                                                                                                                                                                                                                                                                                                                                                                                     </t>
  </si>
  <si>
    <t xml:space="preserve">TORNEIRA DE BOIA VAZAO TOTAL PARA CAIXA D'AGUA, AGUA FRIA, BITOLA 3/4", COM HASTE E TORNEIRA METALICOS E BALAO PLASTICO                                                                                                                                                                                                                                                                                                                                                                                   </t>
  </si>
  <si>
    <t xml:space="preserve">TORNEIRA DE MESA PARA LAVATORIO, METALICA CROMADA, COM MISTURADOR MONOCOMANDO, BICA BAIXA (REF 2875)                                                                                                                                                                                                                                                                                                                                                                                                      </t>
  </si>
  <si>
    <t xml:space="preserve">TORNEIRA DE MESA PARA LAVATORIO, METALICA CROMADA, COM SENSOR DE APROXIMACAO ELETRICO, BIVOLT                                                                                                                                                                                                                                                                                                                                                                                                             </t>
  </si>
  <si>
    <t xml:space="preserve">TORNEIRA DE MESA/BANCADA, PARA LAVATORIO, FIXA, METALICA CROMADA, PADRAO POPULAR, 1/2 " OU 3/4 " (REF 1193)                                                                                                                                                                                                                                                                                                                                                                                               </t>
  </si>
  <si>
    <t xml:space="preserve">TORNEIRA DE METAL AMARELO, PARA TANQUE / JARDIM, DE PAREDE, COM BICO PLASTICO, CANO CURTO, AREA EXTERNA, PADRAO POPULAR / USO GERAL, 1/2 " OU 3/4 " (REF 1128)                                                                                                                                                                                                                                                                                                                                            </t>
  </si>
  <si>
    <t xml:space="preserve">TORNEIRA DE METAL AMARELO, PARA TANQUE / JARDIM, DE PAREDE, SEM BICO, CANO CURTO, PADRAO POPULAR / USO GERAL, 1/2 " OU 3/4 " (REF 1120)                                                                                                                                                                                                                                                                                                                                                                   </t>
  </si>
  <si>
    <t xml:space="preserve">TORNEIRA METALICA CROMADA CANO CURTO, SEM BICO, SEM AREJADOR, DE PAREDE, PARA TANQUE E USO GERAL, 1/2 " OU 3/4 " (REF 1143)                                                                                                                                                                                                                                                                                                                                                                               </t>
  </si>
  <si>
    <t xml:space="preserve">TORNEIRA METALICA CROMADA DE MESA PARA LAVATORIO, BICA ALTA, COM AREJADOR (REF 1195)                                                                                                                                                                                                                                                                                                                                                                                                                      </t>
  </si>
  <si>
    <t xml:space="preserve">TORNEIRA METALICA CROMADA DE MESA PARA LAVATORIO, COM SENSOR DE PRESENCA A PILHA, COM AREJADOR EMBUTIDO                                                                                                                                                                                                                                                                                                                                                                                                   </t>
  </si>
  <si>
    <t xml:space="preserve">TORNEIRA METALICA CROMADA DE MESA, PARA LAVATORIO, TEMPORIZADA PRESSAO FECHAMENTO AUTOMATICO, BICA BAIXA                                                                                                                                                                                                                                                                                                                                                                                                  </t>
  </si>
  <si>
    <t xml:space="preserve">TORNEIRA METALICA CROMADA DE PAREDE LONGA PARA LAVATORIO, COM AREJADOR, ACIONAMENTO ALAVANCA, 1/4 DE VOLTA (REF 1178)                                                                                                                                                                                                                                                                                                                                                                                     </t>
  </si>
  <si>
    <t xml:space="preserve">TORNEIRA METALICA CROMADA DE PAREDE, PARA COZINHA, BICA MOVEL, COM AREJADOR, 1/2 " OU 3/4 " (REF 1167 / 1168)                                                                                                                                                                                                                                                                                                                                                                                             </t>
  </si>
  <si>
    <t xml:space="preserve">TORNEIRA METALICA CROMADA PARA JARDIM / TANQUE, COM BICO PLASTICO, CANO LONGO, DE PAREDE, PADRAO POPULAR / USO GERAL , 1/2 " OU 3/4 " (REF 1153 / 1130)                                                                                                                                                                                                                                                                                                                                                   </t>
  </si>
  <si>
    <t xml:space="preserve">TORNEIRA METALICA CROMADA PARA TANQUE / JARDIM, SEM BICO , CANO LONGO, DE PAREDE, PADRAO POPULAR / USO GERAL, 1/2 " OU 3/4 " (REF 1126)                                                                                                                                                                                                                                                                                                                                                                   </t>
  </si>
  <si>
    <t xml:space="preserve">TORNEIRA METALICA CROMADA, CANO CURTO, COM AREJADOR, SEM BICO PLASTICO, DE PAREDE, PARA USO GERAL, 1/2 " OU 3/4 " (REF 1152 / 1154)                                                                                                                                                                                                                                                                                                                                                                       </t>
  </si>
  <si>
    <t xml:space="preserve">TORNEIRA METALICA CROMADA, DE MESA/BANCADA, PARA COZINHA, BICA MOVEL, COM AREJADOR, 1/2 " OU 3/4 " (REF 1167 / 1168)                                                                                                                                                                                                                                                                                                                                                                                      </t>
  </si>
  <si>
    <t xml:space="preserve">TORNEIRA METALICA CROMADA, RETA, DE PAREDE, PARA COZINHA, COM AREJADOR, PADRAO POPULAR, 1/2 " OU 3/4 " (REF 1159 / 1160)                                                                                                                                                                                                                                                                                                                                                                                  </t>
  </si>
  <si>
    <t xml:space="preserve">TORNEIRA METALICA CROMADA, RETA, DE PAREDE, PARA COZINHA, SEM BICO, SEM AREJADOR, PADRAO POPULAR, 1/2 " OU 3/4 " (REF 1158)                                                                                                                                                                                                                                                                                                                                                                               </t>
  </si>
  <si>
    <t xml:space="preserve">TORNEIRA PLASTICA DE BOIA CONVENCIONAL PARA CAIXA DE AGUA, AGUA FRIA,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</si>
  <si>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</si>
  <si>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</si>
  <si>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</si>
  <si>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</si>
  <si>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</si>
  <si>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</si>
  <si>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</si>
  <si>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</si>
  <si>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</si>
  <si>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</si>
  <si>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</si>
  <si>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</si>
  <si>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</si>
  <si>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</si>
  <si>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</si>
  <si>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</si>
  <si>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</si>
  <si>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</si>
  <si>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</si>
  <si>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</si>
  <si>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</si>
  <si>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</si>
  <si>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</si>
  <si>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</si>
  <si>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</si>
  <si>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</si>
  <si>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</si>
  <si>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</si>
  <si>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</si>
  <si>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</si>
  <si>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 / PRENDEDOR DE PORTA, EM LATAO CROMADO, MONTADO EM PISO                                                                                                                                                                                                                                                                                                                                                                                                                                             </t>
  </si>
  <si>
    <t xml:space="preserve">TRAVA-QUEDAS EM ACO PARA CORDA DE 12 MM, EXTENSOR DE 25 X 300 MM, COM MOSQUETAO TIPO GANCHO TRAVA DUPLA                                                                                                                                                                                                                                                                                                                                                                                                   </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</si>
  <si>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</si>
  <si>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</si>
  <si>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</si>
  <si>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</si>
  <si>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</si>
  <si>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 xml:space="preserve">TUBO / MANGUEIRA PRETA EM POLIETILENO, LINHA PESADA OU REFORCADA, TIPO ESPAGUETE, PARA INJECAO DE CALDA DE CIMENTO, D = 1/2", ESPESSURA 1,5 MM                                                                                                                                                                                                                                                                                                                                                            </t>
  </si>
  <si>
    <t>2,00</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</si>
  <si>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</si>
  <si>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</si>
  <si>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</si>
  <si>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</si>
  <si>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</si>
  <si>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</si>
  <si>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</si>
  <si>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</si>
  <si>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 1/4", E= *3,56 MM, SCHEDULE 40, *3,38* KG/M                                                                                                                                                                                                                                                                                                                                                                                                                                </t>
  </si>
  <si>
    <t xml:space="preserve">TUBO ACO CARBONO SEM COSTURA 1/2", E= *2,77 MM, SCHEDULE 40, *1,27 KG/M                                                                                                                                                                                                                                                                                                                                                                                                                                   </t>
  </si>
  <si>
    <t xml:space="preserve">TUBO ACO CARBONO SEM COSTURA 1/2", E= *3,73 MM, SCHEDULE 80, *1,62 KG/M                                                                                                                                                                                                                                                                                                                                                                                                                                   </t>
  </si>
  <si>
    <t xml:space="preserve">TUBO ACO CARBONO SEM COSTURA 1", E= *3,38 MM, SCHEDULE 40, *2,50*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</si>
  <si>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</si>
  <si>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</si>
  <si>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</si>
  <si>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</si>
  <si>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</si>
  <si>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</si>
  <si>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</si>
  <si>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3", E= *5,49 MM, SCHEDULE 40, *11,28* KG/M                                                                                                                                                                                                                                                                                                                                                                                                                                   </t>
  </si>
  <si>
    <t xml:space="preserve">TUBO ACO CARBONO SEM COSTURA 4", E= *6,02 MM, SCHEDULE 40, *16,06 KG/M                                                                                                                                                                                                                                                                                                                                                                                                                                    </t>
  </si>
  <si>
    <t xml:space="preserve">TUBO ACO CARBONO SEM COSTURA 4", E= *8,56 MM, SCHEDULE 80, *22,31 KG/M                                                                                                                                                                                                                                                                                                                                                                                                                                    </t>
  </si>
  <si>
    <t xml:space="preserve">TUBO ACO CARBONO SEM COSTURA 5", E= *6,55 MM, SCHEDULE 40, *21,75*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</si>
  <si>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</si>
  <si>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</si>
  <si>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</si>
  <si>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</si>
  <si>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</si>
  <si>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</si>
  <si>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</si>
  <si>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</si>
  <si>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</si>
  <si>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</si>
  <si>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</si>
  <si>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</si>
  <si>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</si>
  <si>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</si>
  <si>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</si>
  <si>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</si>
  <si>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</si>
  <si>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</si>
  <si>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</si>
  <si>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</si>
  <si>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</si>
  <si>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</si>
  <si>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</si>
  <si>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</si>
  <si>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</si>
  <si>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</si>
  <si>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</si>
  <si>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</si>
  <si>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</si>
  <si>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</si>
  <si>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</si>
  <si>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</si>
  <si>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</si>
  <si>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</si>
  <si>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CORRUGADO PEAD, PAREDE DUPLA, INTERNA LISA, JEI DN/DI 500 MM (DRENAGEM/ESGOTO)                                                                                                                                                                                                                                                                                                                                                                                                                       </t>
  </si>
  <si>
    <t xml:space="preserve">TUBO CORRUGADO PEAD, PAREDE DUPLA, INTERNA LISA, JEI, DN/DI *1000* MM, PARA SANEAMENTO (DRENAGEM/ESGOTO)                                                                                                                                                                                                                                                                                                                                                                                                  </t>
  </si>
  <si>
    <t xml:space="preserve">TUBO CORRUGADO PEAD, PAREDE DUPLA, INTERNA LISA, JEI, DN/DI *400* MM, PARA SANEAMENTO (DRENAGEM/ESGOTO)                                                                                                                                                                                                                                                                                                                                                                                                   </t>
  </si>
  <si>
    <t xml:space="preserve">TUBO CORRUGADO PEAD, PAREDE DUPLA, INTERNA LISA, JEI, DN/DI *800* MM, PARA SANEAMENTO (DRENAGEM/ESGOTO)                                                                                                                                                                                                                                                                                                                                                                                                   </t>
  </si>
  <si>
    <t xml:space="preserve">TUBO CORRUGADO PEAD, PAREDE DUPLA, INTERNA LISA, JEI, DN/DI 1200 MM, PARA SANEAMENTO (DRENAGEM/ESGOTO)                                                                                                                                                                                                                                                                                                                                                                                                    </t>
  </si>
  <si>
    <t xml:space="preserve">TUBO CORRUGADO PEAD, PAREDE DUPLA, INTERNA LISA, JEI, DN/DI 250 MM, PARA SANEAMENTO (DRENAGEM/ESGOTO)                                                                                                                                                                                                                                                                                                                                                                                                     </t>
  </si>
  <si>
    <t xml:space="preserve">TUBO CORRUGADO PEAD, PAREDE DUPLA, INTERNA LISA, JEI, DN/DI 300 MM, PARA SANEAMENTO (DRENAGEM/ESGOTO)                                                                                                                                                                                                                                                                                                                                                                                                     </t>
  </si>
  <si>
    <t xml:space="preserve">TUBO CORRUGADO PEAD, PAREDE DUPLA, INTERNA LISA, JEI, DN/DI 600 MM, PARA SANEAMENTO (DRENAGEM/ESGOTO)                                                                                                                                                                                                                                                                                                                                                                                                     </t>
  </si>
  <si>
    <t xml:space="preserve">TUBO CPVC SOLDAVEL, 35 MM, AGUA QUENTE PREDIAL (NBR 15884)                                                                                                                                                                                                                                                                                                                                                                                                                                                </t>
  </si>
  <si>
    <t xml:space="preserve">TUBO CPVC, SOLDAVEL, 15 MM, AGUA QUENTE PREDIAL (NBR 15884)                                                                                                                                                                                                                                                                                                                                                                                                                                               </t>
  </si>
  <si>
    <t>12,06</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</si>
  <si>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</si>
  <si>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</si>
  <si>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</si>
  <si>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</si>
  <si>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</si>
  <si>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</si>
  <si>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</si>
  <si>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</si>
  <si>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</si>
  <si>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</si>
  <si>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</si>
  <si>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</si>
  <si>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</si>
  <si>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</si>
  <si>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</si>
  <si>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</si>
  <si>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</si>
  <si>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</si>
  <si>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</si>
  <si>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</si>
  <si>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</si>
  <si>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154,31</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</si>
  <si>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</si>
  <si>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</si>
  <si>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</si>
  <si>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</si>
  <si>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</si>
  <si>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</si>
  <si>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</si>
  <si>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</si>
  <si>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</si>
  <si>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</si>
  <si>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</si>
  <si>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</si>
  <si>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</si>
  <si>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</si>
  <si>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</si>
  <si>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</si>
  <si>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</si>
  <si>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</si>
  <si>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</si>
  <si>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</si>
  <si>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</si>
  <si>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</si>
  <si>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</si>
  <si>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</si>
  <si>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</si>
  <si>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</si>
  <si>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</si>
  <si>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</si>
  <si>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</si>
  <si>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</si>
  <si>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</si>
  <si>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ARMADO PARA AGUAS PLUVIAIS, CLASSE PA-1, COM ENCAIXE PONTA E BOLSA, DIAMETRO NOMINAL DE = 600 MM                                                                                                                                                                                                                                                                                                                                                                                         </t>
  </si>
  <si>
    <t xml:space="preserve">TUBO DE CONCRETO ARMADO PARA AGUAS PLUVIAIS, CLASSE PA-1, COM ENCAIXE PONTA E BOLSA, DIAMETRO NOMINAL DE 1000 MM                                                                                                                                                                                                                                                                                                                                                                                          </t>
  </si>
  <si>
    <t xml:space="preserve">TUBO DE CONCRETO ARMADO PARA AGUAS PLUVIAIS, CLASSE PA-1, COM ENCAIXE PONTA E BOLSA, DIAMETRO NOMINAL DE 1100 MM                                                                                                                                                                                                                                                                                                                                                                                          </t>
  </si>
  <si>
    <t xml:space="preserve">TUBO DE CONCRETO ARMADO PARA AGUAS PLUVIAIS, CLASSE PA-1, COM ENCAIXE PONTA E BOLSA, DIAMETRO NOMINAL DE 1200 MM                                                                                                                                                                                                                                                                                                                                                                                          </t>
  </si>
  <si>
    <t xml:space="preserve">TUBO DE CONCRETO ARMADO PARA AGUAS PLUVIAIS, CLASSE PA-1, COM ENCAIXE PONTA E BOLSA, DIAMETRO NOMINAL DE 1500 MM                                                                                                                                                                                                                                                                                                                                                                                          </t>
  </si>
  <si>
    <t xml:space="preserve">TUBO DE CONCRETO ARMADO PARA AGUAS PLUVIAIS, CLASSE PA-1, COM ENCAIXE PONTA E BOLSA, DIAMETRO NOMINAL DE 2000 MM                                                                                                                                                                                                                                                                                                                                                                                          </t>
  </si>
  <si>
    <t xml:space="preserve">TUBO DE CONCRETO ARMADO PARA AGUAS PLUVIAIS, CLASSE PA-1, COM ENCAIXE PONTA E BOLSA, DIAMETRO NOMINAL DE 300 MM                                                                                                                                                                                                                                                                                                                                                                                           </t>
  </si>
  <si>
    <t xml:space="preserve">TUBO DE CONCRETO ARMADO PARA AGUAS PLUVIAIS, CLASSE PA-1, COM ENCAIXE PONTA E BOLSA, DIAMETRO NOMINAL DE 400 MM                                                                                                                                                                                                                                                                                                                                                                                           </t>
  </si>
  <si>
    <t xml:space="preserve">TUBO DE CONCRETO ARMADO PARA AGUAS PLUVIAIS, CLASSE PA-1, COM ENCAIXE PONTA E BOLSA, DIAMETRO NOMINAL DE 700 MM                                                                                                                                                                                                                                                                                                                                                                                           </t>
  </si>
  <si>
    <t xml:space="preserve">TUBO DE CONCRETO ARMADO PARA AGUAS PLUVIAIS, CLASSE PA-1, COM ENCAIXE PONTA E BOLSA, DIAMETRO NOMINAL DE 800 MM                                                                                                                                                                                                                                                                                                                                                                                           </t>
  </si>
  <si>
    <t xml:space="preserve">TUBO DE CONCRETO ARMADO PARA AGUAS PLUVIAIS, CLASSE PA-1, COM ENCAIXE PONTA E BOLSA, DIAMETRO NOMINAL DE 900 MM                                                                                                                                                                                                                                                                                                                                                                                           </t>
  </si>
  <si>
    <t xml:space="preserve">TUBO DE CONCRETO ARMADO PARA AGUAS PLUVIAIS, CLASSE PA-2, COM ENCAIXE PONTA E BOLSA, DIAMETRO NOMINAL DE 1000 MM                                                                                                                                                                                                                                                                                                                                                                                          </t>
  </si>
  <si>
    <t xml:space="preserve">TUBO DE CONCRETO ARMADO PARA AGUAS PLUVIAIS, CLASSE PA-2, COM ENCAIXE PONTA E BOLSA, DIAMETRO NOMINAL DE 1100 MM                                                                                                                                                                                                                                                                                                                                                                                          </t>
  </si>
  <si>
    <t xml:space="preserve">TUBO DE CONCRETO ARMADO PARA AGUAS PLUVIAIS, CLASSE PA-2, COM ENCAIXE PONTA E BOLSA, DIAMETRO NOMINAL DE 1200 MM                                                                                                                                                                                                                                                                                                                                                                                          </t>
  </si>
  <si>
    <t xml:space="preserve">TUBO DE CONCRETO ARMADO PARA AGUAS PLUVIAIS, CLASSE PA-2, COM ENCAIXE PONTA E BOLSA, DIAMETRO NOMINAL DE 1500 MM                                                                                                                                                                                                                                                                                                                                                                                          </t>
  </si>
  <si>
    <t xml:space="preserve">TUBO DE CONCRETO ARMADO PARA AGUAS PLUVIAIS, CLASSE PA-2, COM ENCAIXE PONTA E BOLSA, DIAMETRO NOMINAL DE 2000 MM                                                                                                                                                                                                                                                                                                                                                                                          </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</si>
  <si>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</si>
  <si>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</si>
  <si>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</si>
  <si>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</si>
  <si>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 xml:space="preserve">TUBO DE CONCRETO ARMADO PARA AGUAS PLUVIAIS, CLASSE PA-2, COM ENCAIXE PONTA E BOLSA, DIAMETRO NOMINAL DE 700 MM                                                                                                                                                                                                                                                                                                                                                                                           </t>
  </si>
  <si>
    <t xml:space="preserve">TUBO DE CONCRETO ARMADO PARA AGUAS PLUVIAIS, CLASSE PA-2, COM ENCAIXE PONTA E BOLSA, DIAMETRO NOMINAL DE 800 MM                                                                                                                                                                                                                                                                                                                                                                                           </t>
  </si>
  <si>
    <t xml:space="preserve">TUBO DE CONCRETO ARMADO PARA AGUAS PLUVIAIS, CLASSE PA-2, COM ENCAIXE PONTA E BOLSA, DIAMETRO NOMINAL DE 900 MM                                                                                                                                                                                                                                                                                                                                                                                           </t>
  </si>
  <si>
    <t xml:space="preserve">TUBO DE CONCRETO ARMADO PARA AGUAS PLUVIAIS, CLASSE PA-3, COM ENCAIXE PONTA E BOLSA, DIAMETRO NOMINAL DE 1000 MM                                                                                                                                                                                                                                                                                                                                                                                          </t>
  </si>
  <si>
    <t xml:space="preserve">TUBO DE CONCRETO ARMADO PARA AGUAS PLUVIAIS, CLASSE PA-3, COM ENCAIXE PONTA E BOLSA, DIAMETRO NOMINAL DE 1100 MM                                                                                                                                                                                                                                                                                                                                                                                          </t>
  </si>
  <si>
    <t xml:space="preserve">TUBO DE CONCRETO ARMADO PARA AGUAS PLUVIAIS, CLASSE PA-3, COM ENCAIXE PONTA E BOLSA, DIAMETRO NOMINAL DE 1200 MM                                                                                                                                                                                                                                                                                                                                                                                          </t>
  </si>
  <si>
    <t xml:space="preserve">TUBO DE CONCRETO ARMADO PARA AGUAS PLUVIAIS, CLASSE PA-3, COM ENCAIXE PONTA E BOLSA, DIAMETRO NOMINAL DE 1500 MM                                                                                                                                                                                                                                                                                                                                                                                          </t>
  </si>
  <si>
    <t xml:space="preserve">TUBO DE CONCRETO ARMADO PARA AGUAS PLUVIAIS, CLASSE PA-3, COM ENCAIXE PONTA E BOLSA, DIAMETRO NOMINAL DE 400 MM                                                                                                                                                                                                                                                                                                                                                                                           </t>
  </si>
  <si>
    <t xml:space="preserve">TUBO DE CONCRETO ARMADO PARA AGUAS PLUVIAIS, CLASSE PA-3, COM ENCAIXE PONTA E BOLSA, DIAMETRO NOMINAL DE 500 MM                                                                                                                                                                                                                                                                                                                                                                                           </t>
  </si>
  <si>
    <t xml:space="preserve">TUBO DE CONCRETO ARMADO PARA AGUAS PLUVIAIS, CLASSE PA-3, COM ENCAIXE PONTA E BOLSA, DIAMETRO NOMINAL DE 600 MM                                                                                                                                                                                                                                                                                                                                                                                           </t>
  </si>
  <si>
    <t xml:space="preserve">TUBO DE CONCRETO ARMADO PARA AGUAS PLUVIAIS, CLASSE PA-3, COM ENCAIXE PONTA E BOLSA, DIAMETRO NOMINAL DE 700 MM                                                                                                                                                                                                                                                                                                                                                                                           </t>
  </si>
  <si>
    <t xml:space="preserve">TUBO DE CONCRETO ARMADO PARA AGUAS PLUVIAIS, CLASSE PA-3, COM ENCAIXE PONTA E BOLSA, DIAMETRO NOMINAL DE 800 MM                                                                                                                                                                                                                                                                                                                                                                                           </t>
  </si>
  <si>
    <t xml:space="preserve">TUBO DE CONCRETO ARMADO PARA AGUAS PLUVIAIS, CLASSE PA-3, COM ENCAIXE PONTA E BOLSA, DIAMETRO NOMINAL DE 900 MM                                                                                                                                                                                                                                                                                                                                                                                           </t>
  </si>
  <si>
    <t xml:space="preserve">TUBO DE CONCRETO ARMADO PARA ESGOTO SANITARIO, CLASSE EA-2, COM ENCAIXE PONTA E BOLSA, COM JUNTA ELASTICA, DIAMETRO NOMINAL DE 1000 MM                                                                                                                                                                                                                                                                                                                                                                    </t>
  </si>
  <si>
    <t xml:space="preserve">TUBO DE CONCRETO ARMADO PARA ESGOTO SANITARIO, CLASSE EA-2, COM ENCAIXE PONTA E BOLSA, COM JUNTA ELASTICA, DIAMETRO NOMINAL DE 300 MM                                                                                                                                                                                                                                                                                                                                                                     </t>
  </si>
  <si>
    <t xml:space="preserve">TUBO DE CONCRETO ARMADO PARA ESGOTO SANITARIO, CLASSE EA-2, COM ENCAIXE PONTA E BOLSA, COM JUNTA ELASTICA, DIAMETRO NOMINAL DE 400 MM                                                                                                                                                                                                                                                                                                                                                                     </t>
  </si>
  <si>
    <t xml:space="preserve">TUBO DE CONCRETO ARMADO PARA ESGOTO SANITARIO, CLASSE EA-2, COM ENCAIXE PONTA E BOLSA, COM JUNTA ELASTICA, DIAMETRO NOMINAL DE 500 MM                                                                                                                                                                                                                                                                                                                                                                     </t>
  </si>
  <si>
    <t xml:space="preserve">TUBO DE CONCRETO ARMADO PARA ESGOTO SANITARIO, CLASSE EA-2, COM ENCAIXE PONTA E BOLSA, COM JUNTA ELASTICA, DIAMETRO NOMINAL DE 600 MM                                                                                                                                                                                                                                                                                                                                                                     </t>
  </si>
  <si>
    <t xml:space="preserve">TUBO DE CONCRETO ARMADO PARA ESGOTO SANITARIO, CLASSE EA-2, COM ENCAIXE PONTA E BOLSA, COM JUNTA ELASTICA, DIAMETRO NOMINAL DE 700 MM                                                                                                                                                                                                                                                                                                                                                                     </t>
  </si>
  <si>
    <t xml:space="preserve">TUBO DE CONCRETO ARMADO PARA ESGOTO SANITARIO, CLASSE EA-2, COM ENCAIXE PONTA E BOLSA, COM JUNTA ELASTICA, DIAMETRO NOMINAL DE 800 MM                                                                                                                                                                                                                                                                                                                                                                     </t>
  </si>
  <si>
    <t xml:space="preserve">TUBO DE CONCRETO ARMADO PARA ESGOTO SANITARIO, CLASSE EA-2, COM ENCAIXE PONTA E BOLSA, COM JUNTA ELASTICA, DIAMETRO NOMINAL DE 900 MM                                                                                                                                                                                                                                                                                                                                                                     </t>
  </si>
  <si>
    <t xml:space="preserve">TUBO DE CONCRETO ARMADO PARA ESGOTO SANITARIO, CLASSE EA-3, COM ENCAIXE PONTA E BOLSA, COM JUNTA ELASTICA, DIAMETRO NOMINAL DE 1000 MM                                                                                                                                                                                                                                                                                                                                                                    </t>
  </si>
  <si>
    <t xml:space="preserve">TUBO DE CONCRETO ARMADO PARA ESGOTO SANITARIO, CLASSE EA-3, COM ENCAIXE PONTA E BOLSA, COM JUNTA ELASTICA, DIAMETRO NOMINAL DE 400 MM                                                                                                                                                                                                                                                                                                                                                                     </t>
  </si>
  <si>
    <t xml:space="preserve">TUBO DE CONCRETO ARMADO PARA ESGOTO SANITARIO, CLASSE EA-3, COM ENCAIXE PONTA E BOLSA, COM JUNTA ELASTICA, DIAMETRO NOMINAL DE 500 MM                                                                                                                                                                                                                                                                                                                                                                     </t>
  </si>
  <si>
    <t xml:space="preserve">TUBO DE CONCRETO ARMADO PARA ESGOTO SANITARIO, CLASSE EA-3, COM ENCAIXE PONTA E BOLSA, COM JUNTA ELASTICA, DIAMETRO NOMINAL DE 600 MM                                                                                                                                                                                                                                                                                                                                                                     </t>
  </si>
  <si>
    <t xml:space="preserve">TUBO DE CONCRETO ARMADO PARA ESGOTO SANITARIO, CLASSE EA-3, COM ENCAIXE PONTA E BOLSA, COM JUNTA ELASTICA, DIAMETRO NOMINAL DE 700 MM                                                                                                                                                                                                                                                                                                                                                                     </t>
  </si>
  <si>
    <t xml:space="preserve">TUBO DE CONCRETO ARMADO PARA ESGOTO SANITARIO, CLASSE EA-3, COM ENCAIXE PONTA E BOLSA, COM JUNTA ELASTICA, DIAMETRO NOMINAL DE 800 MM                                                                                                                                                                                                                                                                                                                                                                     </t>
  </si>
  <si>
    <t xml:space="preserve">TUBO DE CONCRETO ARMADO PARA ESGOTO SANITARIO, CLASSE EA-3, COM ENCAIXE PONTA E BOLSA, COM JUNTA ELASTICA, DIAMETRO NOMINAL DE 900 MM                                                                                                                                                                                                                                                                                                                                                                     </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</si>
  <si>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</si>
  <si>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</si>
  <si>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</si>
  <si>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</si>
  <si>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</si>
  <si>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</si>
  <si>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</si>
  <si>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</si>
  <si>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 xml:space="preserve">TUBO DE CONCRETO SIMPLES PARA AGUAS PLUVIAIS, CLASSE PS1, COM ENCAIXE PONTA E BOLSA, DIAMETRO NOMINAL DE 500 MM                                                                                                                                                                                                                                                                                                                                                                                           </t>
  </si>
  <si>
    <t xml:space="preserve">TUBO DE CONCRETO SIMPLES PARA AGUAS PLUVIAIS, CLASSE PS1, COM ENCAIXE PONTA E BOLSA, DIAMETRO NOMINAL DE 600 MM                                                                                                                                                                                                                                                                                                                                                                                           </t>
  </si>
  <si>
    <t xml:space="preserve">TUBO DE CONCRETO SIMPLES PARA AGUAS PLUVIAIS, CLASSE PS2, COM ENCAIXE PONTA E BOLSA, DIAMETRO NOMINAL DE 200 MM                                                                                                                                                                                                                                                                                                                                                                                           </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</si>
  <si>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</si>
  <si>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</si>
  <si>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</si>
  <si>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 xml:space="preserve">TUBO DE CONCRETO SIMPLES PARA AGUAS PLUVIAIS, CLASSE PS2, COM ENCAIXE PONTA E BOLSA, DIAMETRO NOMINAL DE 600 MM                                                                                                                                                                                                                                                                                                                                                                                           </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</si>
  <si>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</si>
  <si>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</si>
  <si>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</si>
  <si>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</si>
  <si>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</si>
  <si>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 xml:space="preserve">TUBO DE DESCARGA, TIPO BENGALA, PARA LIGACAO CAIXA DE DESCARGA - EMBUTIR, PVC, 40 MM X 150 CM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</si>
  <si>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</si>
  <si>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</si>
  <si>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</si>
  <si>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</si>
  <si>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</si>
  <si>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</si>
  <si>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</si>
  <si>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1,49</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</si>
  <si>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</si>
  <si>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</si>
  <si>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</si>
  <si>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</si>
  <si>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</si>
  <si>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</si>
  <si>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 NBR 15561)                                                                                                                                                                                                                                                                                                                                                            </t>
  </si>
  <si>
    <t xml:space="preserve">TUBO DE POLIETILENO DE ALTA DENSIDADE, PEAD, PE-80, DE = 110 MM X 10,0 MM PAREDE, ( SDR 11 - PN 12,5 ) PARA REDE DE AGUA OU ESGOTO ( NBR 15561)                                                                                                                                                                                                                                                                                                                                                           </t>
  </si>
  <si>
    <t xml:space="preserve">TUBO DE POLIETILENO DE ALTA DENSIDADE, PEAD, PE-80, DE = 160 MM X 14,6 MM PAREDE, (SDR 11 - PN 12,5 ) PARA REDE DE AGUA OU ESGOTO ( NBR 15561)                                                                                                                                                                                                                                                                                                                                                            </t>
  </si>
  <si>
    <t xml:space="preserve">TUBO DE POLIETILENO DE ALTA DENSIDADE, PEAD, PE-80, DE = 900 MM X 34,7 MM PAREDE, ( SDR 26 - PN 05 ) PARA REDE DE AGUA OU ESGOTO ( NBR 15561)                                                                                                                                                                                                                                                                                                                                                             </t>
  </si>
  <si>
    <t xml:space="preserve">TUBO DE POLIETILENO DE ALTA DENSIDADE, PEAD, PE-80, DE= 200 MM X 18,2 MM PAREDE, ( SDR 11 - PN 12,5 ) PARA REDE DE AGUA OU ESGOTO ( NBR 15561)                                                                                                                                                                                                                                                                                                                                                            </t>
  </si>
  <si>
    <t xml:space="preserve">TUBO DE POLIETILENO DE ALTA DENSIDADE, PEAD, PE-80, DE= 315 MM X 28,7 MM PAREDE, ( SDR 11 - PN 12,5 ) PARA REDE DE AGUA OU ESGOTO ( NBR 15561)                                                                                                                                                                                                                                                                                                                                                            </t>
  </si>
  <si>
    <t xml:space="preserve">TUBO DE POLIETILENO DE ALTA DENSIDADE, PEAD, PE-80, DE= 400 MM X 36,4 MM PAREDE, ( SDR 11 - PN 12,5 ) PARA REDE DE AGUA OU ESGOTO ( NBR 15561)                                                                                                                                                                                                                                                                                                                                                            </t>
  </si>
  <si>
    <t xml:space="preserve">TUBO DE POLIETILENO DE ALTA DENSIDADE, PEAD, PE-80, DE= 50 MM X 4,6 MM PAREDE, (SDR 11 - PN 12,5) PARA REDE DE AGUA OU ESGOTO ( NBR 15561)                                                                                                                                                                                                                                                                                                                                                                </t>
  </si>
  <si>
    <t xml:space="preserve">TUBO DE POLIETILENO DE ALTA DENSIDADE, PEAD, PE-80, DE= 500 MM X 45,5 MM PAREDE, ( SDR 11 - PN 12,5 ) PARA REDE DE AGUA OU ESGOTO ( NBR 15561)                                                                                                                                                                                                                                                                                                                                                            </t>
  </si>
  <si>
    <t xml:space="preserve">TUBO DE POLIETILENO DE ALTA DENSIDADE, PEAD, PE-80, DE= 630 MM X 57,3 MM PAREDE (SDR 11 - PN 12,5 ) PARA REDE DE AGUA OU ESGOTO ( NBR 15561)                                                                                                                                                                                                                                                                                                                                                              </t>
  </si>
  <si>
    <t xml:space="preserve">TUBO DE POLIETILENO DE ALTA DENSIDADE, PEAD, PE-80, DE= 730 MM X 34,1 MM PAREDE, ( SDR 21 - PN 06 ) PARA REDE DE AGUA OU ESGOTO ( NBR 15561)                                                                                                                                                                                                                                                                                                                                                              </t>
  </si>
  <si>
    <t xml:space="preserve">TUBO DE POLIETILENO DE ALTA DENSIDADE, PEAD, PE-80, DE= 75 MM X 6,9 MM PAREDE, ( SRD 11 - PN 12,5 ) PARA REDE DE AGUA OU ESGOTO ( NBR 15561)                                                                                                                                                                                                                                                                                                                                                              </t>
  </si>
  <si>
    <t xml:space="preserve">TUBO DE POLIETILENO DE ALTA DENSIDADE, PEAD, PE-80, DE= 800 MM X 30,8 MM PAREDE, ( SDR 26 - PN 05 ) PARA REDE DE AGUA OU ESGOTO ( NBR 15561)                                                                                                                                                                                                                                                                                                                                                              </t>
  </si>
  <si>
    <t xml:space="preserve">TUBO DE PVC, PBL, TIPO LEVE, DN = 250 MM,  PARA VENTILACAO                                                                                                                                                                                                                                                                                                                                                                                                                                                </t>
  </si>
  <si>
    <t xml:space="preserve">TUBO DE PVC, PBL, TIPO LEVE, DN = 300 MM,  PARA VENTILACAO                                                                                                                                                                                                                                                                                                                                                                                                                                                </t>
  </si>
  <si>
    <t xml:space="preserve">TUBO DE REVESTIMENTO, EM ACO, CORPO SCHEDULE 40, PONTEIRA SCHEDULE 80, ROSQUEAVEL E SEGMENTADO PARA PERFURACAO, DIAMETRO 12" (320 MM)                                                                                                                                                                                                                                                                                                                                                                     </t>
  </si>
  <si>
    <t xml:space="preserve">TUBO DE REVESTIMENTO, EM ACO, CORPO SCHEDULE 40, PONTEIRA SCHEDULE 80, ROSQUEAVEL E SEGMENTADO PARA PERFURACAO, DIAMETRO 14'' (400 MM)                                                                                                                                                                                                                                                                                                                                                                    </t>
  </si>
  <si>
    <t xml:space="preserve">TUBO DE REVESTIMENTO, EM ACO, CORPO SCHEDULE 40, PONTEIRA SCHEDULE 80, ROSQUEAVEL E SEGMENTADO PARA PERFURACAO, DIAMETRO 16'' (450 MM)                                                                                                                                                                                                                                                                                                                                                                    </t>
  </si>
  <si>
    <t xml:space="preserve">TUBO DE REVESTIMENTO, EM ACO, CORPO SCHEDULE 40, PONTEIRA SCHEDULE 80, ROSQUEAVEL E SEGMENTADO PARA PERFURACAO, DIAMETRO 4'' (450 MM)                                                                                                                                                                                                                                                                                                                                                                     </t>
  </si>
  <si>
    <t xml:space="preserve">TUBO DE REVESTIMENTO, EM ACO, CORPO SCHEDULE 40, PONTEIRA SCHEDULE 80, ROSQUEAVEL E SEGMENTADO PARA PERFURACAO, DIAMETRO 6'' (200 MM)                                                                                                                                                                                                                                                                                                                                                                     </t>
  </si>
  <si>
    <t xml:space="preserve">TUBO DE REVESTIMENTO, EM ACO, CORPO SCHEDULE 40, PONTEIRA SCHEDULE 80, ROSQUEAVEL E SEGMENTADO PARA PERFURACAO, DIAMETRO 8'' (200 MM)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</si>
  <si>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</si>
  <si>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</si>
  <si>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</si>
  <si>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</si>
  <si>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PPR PN 20, DN 20 MM, PARA AGUA QUENTE PREDIAL                                                                                                                                                                                                                                                                                                                                                                                                                                                        </t>
  </si>
  <si>
    <t xml:space="preserve">TUBO PPR PN 20, DN 25 MM, PARA AGUA QUENTE PREDIAL                                                                                                                                                                                                                                                                                                                                                                                                                                                        </t>
  </si>
  <si>
    <t xml:space="preserve">TUBO PPR, CLASSE PN 12, DN 110 MM                                                                                                                                                                                                                                                                                                                                                                                                                                                                         </t>
  </si>
  <si>
    <t xml:space="preserve">TUBO PPR, CLASSE PN 12, DN 32 MM                                                                                                                                                                                                                                                                                                                                                                                                                                                                          </t>
  </si>
  <si>
    <t>16,60</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</si>
  <si>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</si>
  <si>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</si>
  <si>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</si>
  <si>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</si>
  <si>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</si>
  <si>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</si>
  <si>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</si>
  <si>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</si>
  <si>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</si>
  <si>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</si>
  <si>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30,65</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</si>
  <si>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</si>
  <si>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</si>
  <si>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</si>
  <si>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</si>
  <si>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</si>
  <si>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</si>
  <si>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</si>
  <si>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</si>
  <si>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</si>
  <si>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</si>
  <si>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</si>
  <si>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</si>
  <si>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</si>
  <si>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</si>
  <si>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</si>
  <si>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</si>
  <si>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</si>
  <si>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</si>
  <si>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</si>
  <si>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</si>
  <si>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</si>
  <si>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</si>
  <si>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</si>
  <si>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</si>
  <si>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</si>
  <si>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</si>
  <si>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</si>
  <si>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</si>
  <si>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</si>
  <si>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</si>
  <si>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</si>
  <si>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</si>
  <si>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</si>
  <si>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</si>
  <si>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26,30</t>
  </si>
  <si>
    <t>34,62</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</si>
  <si>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</si>
  <si>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</si>
  <si>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</si>
  <si>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</si>
  <si>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</si>
  <si>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</si>
  <si>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</si>
  <si>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</si>
  <si>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</si>
  <si>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</si>
  <si>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</si>
  <si>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</si>
  <si>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</si>
  <si>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</si>
  <si>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</si>
  <si>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</si>
  <si>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</si>
  <si>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</si>
  <si>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</si>
  <si>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</si>
  <si>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</si>
  <si>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</si>
  <si>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63,96</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</si>
  <si>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</si>
  <si>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</si>
  <si>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</si>
  <si>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</si>
  <si>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</si>
  <si>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</si>
  <si>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</si>
  <si>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EM POLIPROPILENO (PP), PARA TUBO EM PEAD, 20 MM - LIGACAO PREDIAL DE AGUA                                                                                                                                                                                                                                                                                                                                                                                                                           </t>
  </si>
  <si>
    <t xml:space="preserve">UNIAO EM POLIPROPILENO (PP), PARA TUBO EM PEAD, 32 MM - LIGACAO PREDIAL DE AGUA                                                                                                                                                                                                                                                                                                                                                                                                                           </t>
  </si>
  <si>
    <t xml:space="preserve">UNIAO PVC, ROSCAVEL 1/2",  AGUA FRIA PREDIAL                                                                                                                                                                                                                                                                                                                                                                                                                                                              </t>
  </si>
  <si>
    <t xml:space="preserve">UNIAO PVC, ROSCAVEL, 1 1/2",  AGUA FRIA PREDIAL                                                                                                                                                                                                                                                                                                                                                                                                                                                           </t>
  </si>
  <si>
    <t xml:space="preserve">UNIAO PVC, ROSCAVEL, 1",  AGUA FRIA PREDIAL                                                                                                                                                                                                                                                                                                                                                                                                                                                               </t>
  </si>
  <si>
    <t xml:space="preserve">UNIAO PVC, ROSCAVEL, 3/4",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</si>
  <si>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</si>
  <si>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</si>
  <si>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</si>
  <si>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</si>
  <si>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</si>
  <si>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</si>
  <si>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</si>
  <si>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</si>
  <si>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</si>
  <si>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</si>
  <si>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</si>
  <si>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</si>
  <si>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</si>
  <si>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</si>
  <si>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</si>
  <si>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</si>
  <si>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</si>
  <si>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</si>
  <si>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</si>
  <si>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</si>
  <si>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</si>
  <si>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</si>
  <si>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</si>
  <si>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</si>
  <si>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</si>
  <si>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</si>
  <si>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</si>
  <si>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</si>
  <si>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</si>
  <si>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</si>
  <si>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</si>
  <si>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</si>
  <si>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</si>
  <si>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ESCOAMENTO PARA TANQUE, EM METAL CROMADO, 1.1/2 ", SEM LADRAO, COM TAMPAO PLASTICO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</si>
  <si>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</si>
  <si>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</si>
  <si>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</si>
  <si>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</si>
  <si>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</si>
  <si>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</si>
  <si>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</si>
  <si>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</si>
  <si>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</si>
  <si>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</si>
  <si>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</si>
  <si>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</si>
  <si>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</si>
  <si>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</si>
  <si>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</si>
  <si>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</si>
  <si>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</si>
  <si>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</si>
  <si>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</si>
  <si>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</si>
  <si>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</si>
  <si>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</si>
  <si>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</si>
  <si>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</si>
  <si>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</si>
  <si>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</si>
  <si>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</si>
  <si>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</si>
  <si>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</si>
  <si>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</si>
  <si>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</si>
  <si>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</si>
  <si>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</si>
  <si>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</si>
  <si>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</si>
  <si>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</si>
  <si>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</si>
  <si>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</si>
  <si>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</si>
  <si>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FINA PARA CREMONA, EM FERRO ZINCADO BRANCO, COM DIAMETRO DE APROX 10 MM E COMPRIMENTO DE 1,20 M                                                                                                                                                                                                                                                                                                                                                                                                      </t>
  </si>
  <si>
    <t xml:space="preserve">VARA FINA PARA CREMONA, EM FERRO ZINCADO BRANCO, COM DIAMETRO DE APROX 10 MM E COMPRIMENTO DE 1,50 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</si>
  <si>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</si>
  <si>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</si>
  <si>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</si>
  <si>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</si>
  <si>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</si>
  <si>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31,22</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</si>
  <si>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</si>
  <si>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</si>
  <si>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</si>
  <si>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</si>
  <si>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</si>
  <si>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</si>
  <si>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VERGALHAO ZINCADO ROSCA TOTAL, 1/4 " (6,3 MM)                                                                                                                                                                                                                                                                                                                                                                                                                                                             </t>
  </si>
  <si>
    <t xml:space="preserve">VERNIZ A BASE RESINA ALQUIDICA COM POLIURETANO PARA MADEIRA, COM FILTRO SOLAR, BRILHANTE, USO INTERNO E EXTERNO                                                                                                                                                                                                                                                                                                                                                                                           </t>
  </si>
  <si>
    <t xml:space="preserve">VERNIZ MARITIMO PREMIUM PARA MADEIRA, COM FILTRO SOLAR, BRILHANTE, USO INTERNO E EXTERNO                                                                                                                                                                                                                                                                                                                                                                                                                  </t>
  </si>
  <si>
    <t xml:space="preserve">VERNIZ TIPO COPAL PARA MADEIRA, BRILHANTE, USO INTERNO                                                                                                                                                                                                                                                                                                                                                                                                                                                    </t>
  </si>
  <si>
    <t xml:space="preserve">VEU DE VIDRO/VEU DE SUPERFICIE 30 A 35 G/M2                                                                                                                                                                                                                                                                                                                                                                                                                                                               </t>
  </si>
  <si>
    <t>31,64</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</si>
  <si>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</si>
  <si>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</si>
  <si>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</si>
  <si>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</si>
  <si>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</si>
  <si>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</si>
  <si>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</si>
  <si>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</si>
  <si>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</si>
  <si>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</si>
  <si>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</si>
  <si>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(HORISTA)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</si>
  <si>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</si>
  <si>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</si>
  <si>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</si>
  <si>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</si>
  <si>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</si>
  <si>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</si>
  <si>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</si>
  <si>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</si>
  <si>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</si>
  <si>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</si>
  <si>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</si>
  <si>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</si>
  <si>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</si>
  <si>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</si>
  <si>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</si>
  <si>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</si>
  <si>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</si>
  <si>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</si>
  <si>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</si>
  <si>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</si>
  <si>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</si>
  <si>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</si>
  <si>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</si>
  <si>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</si>
  <si>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</si>
  <si>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</si>
  <si>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</si>
  <si>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*7,5 X 10* CM EM PINUS, MISTA OU EQUIVALENTE DA REGIAO - BRUTA                                                                                                                                                                                                                                                                                                                                                                                                                                       </t>
  </si>
  <si>
    <t xml:space="preserve">VIGA *7,5 X 15 CM EM PINUS, MISTA OU EQUIVALENTE DA REGIAO - BRUTA                                                                                                                                                                                                                                                                                                                                                                                                                                        </t>
  </si>
  <si>
    <t xml:space="preserve">VIGA DE ESCORAMAENTO H20, DE MADEIRA, PESO DE 5,00 A 5,20 KG/M, COM EXTREMIDADES PLASTICAS                                                                                                                                                                                                                                                                                                                                                                                                                </t>
  </si>
  <si>
    <t xml:space="preserve">VIGIA DIURNO (MENSALISTA)                                                                                                                                                                                                                                                                                                                                                                                                                                                                                 </t>
  </si>
  <si>
    <t>Recapagem Aro 22.5</t>
  </si>
  <si>
    <t>Lubrificantes e filtros</t>
  </si>
  <si>
    <t>gl</t>
  </si>
  <si>
    <t>Cotação</t>
  </si>
  <si>
    <t>SEGURO (%) S/VALOR</t>
  </si>
  <si>
    <t>Média de consumo de combustivel:</t>
  </si>
  <si>
    <t>PNEU + 1 RECAPAGEM</t>
  </si>
  <si>
    <t>Taxa de juros do capital</t>
  </si>
  <si>
    <t>Quilometragem rodada por mês:</t>
  </si>
  <si>
    <t>PIPA</t>
  </si>
  <si>
    <t>CUSTO DE
MÃO DE OBRA</t>
  </si>
  <si>
    <t>COMPOSIÇÃO DE
PREÇO UNITÁRIO</t>
  </si>
  <si>
    <t>( E ) CUSTO TOTAL</t>
  </si>
  <si>
    <t>( G ) CUSTO DIRETO EQUIPE</t>
  </si>
  <si>
    <t>Percentual da geração referente a coleta dificil acesso</t>
  </si>
  <si>
    <t>CÁLCULO DE DIAS TRABALHADOS POR MÊS</t>
  </si>
  <si>
    <t>DIAS NO ANO</t>
  </si>
  <si>
    <t>DOMINGOS NO ANO</t>
  </si>
  <si>
    <t>FERIADOS TRABALHADOS</t>
  </si>
  <si>
    <t>FERIADOS NÃO TRABALHADOS</t>
  </si>
  <si>
    <t>COINCIDÊNCIA TRAB. C/RSR</t>
  </si>
  <si>
    <t>COINCIDÊNCIA NÃO TRAB. C/RSR</t>
  </si>
  <si>
    <t>DIAS TRABALHAVEIS NO ANO</t>
  </si>
  <si>
    <t>Percentual referente a reserva técnica</t>
  </si>
  <si>
    <t>SACO PLÁSTICO 100 LITROS</t>
  </si>
  <si>
    <t>MÉDIA DIAS TRABALHADOS/MÊS</t>
  </si>
  <si>
    <t>TOTAL FER. DOM. TRAB./MÊS</t>
  </si>
  <si>
    <t>HORAS EXTRAS 100%/MÊS</t>
  </si>
  <si>
    <t>SEGURO DE VIDA EM GRUPO</t>
  </si>
  <si>
    <t>Rastreamento por satélite</t>
  </si>
  <si>
    <t>LUVA BANHO NITRILICO</t>
  </si>
  <si>
    <t>PLANILHA RESUMO DE PREÇOS</t>
  </si>
  <si>
    <t>BDI:</t>
  </si>
  <si>
    <t xml:space="preserve">DATA BASE : </t>
  </si>
  <si>
    <t>VALOR ANUAL (R$)</t>
  </si>
  <si>
    <t>Total de km de eixo de ruas do sistema de coleta (Dias Ímpares):</t>
  </si>
  <si>
    <t>Total de km de eixo de ruas do sistema de coleta (Dias Pares):</t>
  </si>
  <si>
    <t>(Já considerado em projeto)</t>
  </si>
  <si>
    <t>7,31</t>
  </si>
  <si>
    <t>12,10</t>
  </si>
  <si>
    <t>99.264,64</t>
  </si>
  <si>
    <t>5,87</t>
  </si>
  <si>
    <t>ENCARGOS SOCIAIS DESONERADOS (%) HORISTA  81,79  MENSALISTA  45,83</t>
  </si>
  <si>
    <t>ORIGEM DO PRECO</t>
  </si>
  <si>
    <t>CR</t>
  </si>
  <si>
    <t>0,92</t>
  </si>
  <si>
    <t>0,14</t>
  </si>
  <si>
    <t xml:space="preserve">C </t>
  </si>
  <si>
    <t>3,08</t>
  </si>
  <si>
    <t>1,56</t>
  </si>
  <si>
    <t>4,15</t>
  </si>
  <si>
    <t>3,32</t>
  </si>
  <si>
    <t>5,54</t>
  </si>
  <si>
    <t>1,28</t>
  </si>
  <si>
    <t>0,47</t>
  </si>
  <si>
    <t>5,08</t>
  </si>
  <si>
    <t xml:space="preserve">ABRACADEIRA PVC, PARA CALHA PLUVIAL, DIAMETRO ENTRE *80 E 100* MM, PARA DRENAGEM PLUVIAL PREDIAL                                                                                                                                                                                                                                                                                                                                                                                                          </t>
  </si>
  <si>
    <t>33,16</t>
  </si>
  <si>
    <t>AS</t>
  </si>
  <si>
    <t>6,95</t>
  </si>
  <si>
    <t>6,05</t>
  </si>
  <si>
    <t>6,61</t>
  </si>
  <si>
    <t xml:space="preserve">ADAPTADOR CPVC, ROSCAVEL, COM FLANGES E ANEL DE VEDACAO, 15 MM, CAIXA D'AGUA PARA AGUA QUENTE                                                                                                                                                                                                                                                                                                                                                                                                             </t>
  </si>
  <si>
    <t xml:space="preserve">ADAPTADOR CPVC, ROSCAVEL, COM FLANGES E ANEL DE VEDACAO, 22 MM, CAIXA D'AGUA PARA AGUA QUENTE                                                                                                                                                                                                                                                                                                                                                                                                             </t>
  </si>
  <si>
    <t xml:space="preserve">ADAPTADOR CPVC, ROSCAVEL, COM FLANGES E ANEL DE VEDACAO, 28 MM, CAIXA D'AGUA PARA AGUA QUENTE                                                                                                                                                                                                                                                                                                                                                                                                             </t>
  </si>
  <si>
    <t xml:space="preserve">ADAPTADOR CPVC, ROSCAVEL, COM FLANGES E ANEL DE VEDACAO, 35 MM, CAIXA D'AGUA PARA AGUA QUENTE                                                                                                                                                                                                                                                                                                                                                                                                             </t>
  </si>
  <si>
    <t xml:space="preserve">ADAPTADOR CPVC, ROSCAVEL, COM FLANGES E ANEL DE VEDACAO, 42 MM, CAIXA D'AGUA PARA AGUA QUENTE                                                                                                                                                                                                                                                                                                                                                                                                             </t>
  </si>
  <si>
    <t xml:space="preserve">ADAPTADOR CPVC, ROSCAVEL, COM FLANGES E ANEL DE VEDACAO, 54 MM, CAIXA D'AGUA PARA AGUA QUENTE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</si>
  <si>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</si>
  <si>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</si>
  <si>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</si>
  <si>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78,85</t>
  </si>
  <si>
    <t xml:space="preserve">ADAPTADOR EM LATAO, ENGATE RAPIDO1 1/2" X ROSCA INTERNA 5 FIOS 2 1/2", PARA INSTALACAO PREDIAL DE COMBATE A INCENDIO                                                                                                                                                                                                                                                                                                                                                                                      </t>
  </si>
  <si>
    <t>61,71</t>
  </si>
  <si>
    <t>0,83</t>
  </si>
  <si>
    <t>8,61</t>
  </si>
  <si>
    <t>4,56</t>
  </si>
  <si>
    <t xml:space="preserve">ADAPTADOR PVC, ROSCAVEL, COM FLANGES E ANEL DE VEDACAO, 1/2", PARA CAIXA D' AGUA                                                                                                                                                                                                                                                                                                                                                                                                                          </t>
  </si>
  <si>
    <t>13,76</t>
  </si>
  <si>
    <t xml:space="preserve">AJUDANTE DE ESTRUTURAS METALICAS (HORISTA)                                                                                                                                                                                                                                                                                                                                                                                                                                                                </t>
  </si>
  <si>
    <t>14,90</t>
  </si>
  <si>
    <t xml:space="preserve">ALIMENTACAO - HORISTA (COLETADO CAIXA - ENCARGOS COMPLEMENTARES)                                                                                                                                                                                                                                                                                                                                                                                                                                          </t>
  </si>
  <si>
    <t xml:space="preserve">ALIMENTACAO - MENSALISTA (COLETADO CAIXA - ENCARGOS COMPLEMENTARES)                                                                                                                                                                                                                                                                                                                                                                                                                                       </t>
  </si>
  <si>
    <t>355,72</t>
  </si>
  <si>
    <t>2.271,00</t>
  </si>
  <si>
    <t>2,49</t>
  </si>
  <si>
    <t>3,33</t>
  </si>
  <si>
    <t>69,93</t>
  </si>
  <si>
    <t>3.017,41</t>
  </si>
  <si>
    <t>18,23</t>
  </si>
  <si>
    <t>318.204,48</t>
  </si>
  <si>
    <t xml:space="preserve">AR CONDICIONADO SPLIT INVERTER, HI-WALL (PAREDE), 24000 BTU/H, CICLO FRIO, 60HZ, CLASSIFICACAO A (SELO PROCEL), GAS HFC, CONTROLE S/FIO                                                                                                                                                                                                                                                                                                                                                                   </t>
  </si>
  <si>
    <t xml:space="preserve">ARGAMASSA POLIMERICA IMPERMEABILIZANTE SEMIFLEXIVEL, BICOMPONENTE, A BASE DE CIMENTO E ADITIVOS                                                                                                                                                                                                                                                                                                                                                                                                           </t>
  </si>
  <si>
    <t>0,68</t>
  </si>
  <si>
    <t xml:space="preserve">ARGAMASSA USINADA AUTOADENSAVEL E AUTONIVELANTE PARA CONTRAPISO, COM BOMBEAMENTO (DISPONIBILIZACAO DE BOMBA), SEM O LANCAMENTO                                                                                                                                                                                                                                                                                                                                                                            </t>
  </si>
  <si>
    <t>67,49</t>
  </si>
  <si>
    <t xml:space="preserve">ARQUITETO JUNIOR (HORISTA)                                                                                                                                                                                                                                                                                                                                                                                                                                                                                </t>
  </si>
  <si>
    <t xml:space="preserve">ARQUITETO PLENO (HORISTA)                                                                                                                                                                                                                                                                                                                                                                                                                                                                                 </t>
  </si>
  <si>
    <t xml:space="preserve">ARQUITETO SENIOR (HORISTA)                                                                                                                                                                                                                                                                                                                                                                                                                                                                                </t>
  </si>
  <si>
    <t>1,79</t>
  </si>
  <si>
    <t>2,19</t>
  </si>
  <si>
    <t>0,60</t>
  </si>
  <si>
    <t>1,10</t>
  </si>
  <si>
    <t>2,86</t>
  </si>
  <si>
    <t>1,57</t>
  </si>
  <si>
    <t xml:space="preserve">ASSENTADOR DE MANILHAS (HORISTA)                                                                                                                                                                                                                                                                                                                                                                                                                                                                          </t>
  </si>
  <si>
    <t>14,45</t>
  </si>
  <si>
    <t>12,07</t>
  </si>
  <si>
    <t xml:space="preserve">AUXILIAR DE MECANICO (HORISTA)                                                                                                                                                                                                                                                                                                                                                                                                                                                                            </t>
  </si>
  <si>
    <t xml:space="preserve">AUXILIAR DE SERVICOS GERAIS (HORISTA)                                                                                                                                                                                                                                                                                                                                                                                                                                                                     </t>
  </si>
  <si>
    <t xml:space="preserve">AUXILIAR TECNICO / ASSISTENTE DE ENGENHARIA (HORISTA)                                                                                                                                                                                                                                                                                                                                                                                                                                                     </t>
  </si>
  <si>
    <t>19,43</t>
  </si>
  <si>
    <t xml:space="preserve">BANCADA/ BANCA/ BALCAO/ TAMPO EM MARMORE BRANCO COMUM, POLIDO, LISO, ACABAMENTO RETO, E= *3* CM (SEM FUROS)                                                                                                                                                                                                                                                                                                                                                                                               </t>
  </si>
  <si>
    <t>1.207,84</t>
  </si>
  <si>
    <t>7,38</t>
  </si>
  <si>
    <t>14,09</t>
  </si>
  <si>
    <t>21,17</t>
  </si>
  <si>
    <t>220,00</t>
  </si>
  <si>
    <t>422,17</t>
  </si>
  <si>
    <t>632.675,78</t>
  </si>
  <si>
    <t>5.950,00</t>
  </si>
  <si>
    <t>8.114,18</t>
  </si>
  <si>
    <t>7.442,54</t>
  </si>
  <si>
    <t>32.372,03</t>
  </si>
  <si>
    <t>6.807,20</t>
  </si>
  <si>
    <t>24.203,38</t>
  </si>
  <si>
    <t>29.417,20</t>
  </si>
  <si>
    <t xml:space="preserve">BLASTER, DINAMITADOR OU CABO DE FOGO (HORISTA)                                                                                                                                                                                                                                                                                                                                                                                                                                                            </t>
  </si>
  <si>
    <t>17,83</t>
  </si>
  <si>
    <t>1,01</t>
  </si>
  <si>
    <t>2,50</t>
  </si>
  <si>
    <t>0,88</t>
  </si>
  <si>
    <t>5,70</t>
  </si>
  <si>
    <t>2,83</t>
  </si>
  <si>
    <t>19,07</t>
  </si>
  <si>
    <t>3,70</t>
  </si>
  <si>
    <t>2,78</t>
  </si>
  <si>
    <t>2,54</t>
  </si>
  <si>
    <t>3,45</t>
  </si>
  <si>
    <t xml:space="preserve">BOCAL PVC, PARA CALHA PLUVIAL, DIAMETRO DA SAIDA ENTRE *75 E 120* MM, PARA DRENAGEM PLUVIAL PREDIAL                                                                                                                                                                                                                                                                                                                                                                                                       </t>
  </si>
  <si>
    <t xml:space="preserve">BOLSA DE LIGACAO EM PVC FLEXIVEL PARA VASO SANITARIO 40 MM (1 1/2")                                                                                                                                                                                                                                                                                                                                                                                                                                       </t>
  </si>
  <si>
    <t>72.532,31</t>
  </si>
  <si>
    <t>77.709,39</t>
  </si>
  <si>
    <t>111.414,87</t>
  </si>
  <si>
    <t>28,47</t>
  </si>
  <si>
    <t>39,43</t>
  </si>
  <si>
    <t>0,24</t>
  </si>
  <si>
    <t xml:space="preserve">BUCHA DE REDUCAO CPVC, SOLDAVEL, 54 X 28 MM, PARA AGUA QUENTE                                                                                                                                                                                                                                                                                                                                                                                                                                             </t>
  </si>
  <si>
    <t>19,21</t>
  </si>
  <si>
    <t>6,90</t>
  </si>
  <si>
    <t>10,41</t>
  </si>
  <si>
    <t>19,64</t>
  </si>
  <si>
    <t xml:space="preserve">BUCHA DE REDUCAO PVC, ROSCAVEL 1 1/2" X 1"                                                                                                                                                                                                                                                                                                                                                                                                                                                                </t>
  </si>
  <si>
    <t xml:space="preserve">BUCHA DE REDUCAO PVC, ROSCAVEL, 1 1/2" X 3/4"                                                                                                                                                                                                                                                                                                                                                                                                                                                             </t>
  </si>
  <si>
    <t xml:space="preserve">BUCHA DE REDUCAO PVC, ROSCAVEL, 1" X 1/2"                                                                                                                                                                                                                                                                                                                                                                                                                                                                 </t>
  </si>
  <si>
    <t xml:space="preserve">BUCHA DE REDUCAO PVC, ROSCAVEL, 1" X 3/4"                                                                                                                                                                                                                                                                                                                                                                                                                                                                 </t>
  </si>
  <si>
    <t>3,48</t>
  </si>
  <si>
    <t>3,75</t>
  </si>
  <si>
    <t>25,60</t>
  </si>
  <si>
    <t xml:space="preserve">BUCHA DE REDUCAO, CPVC, SOLDAVEL, 54 X 35 MM, PARA AGUA QUENTE                                                                                                                                                                                                                                                                                                                                                                                                                                            </t>
  </si>
  <si>
    <t xml:space="preserve">BUCHA DE REDUCAO, PPR, DN 50 X 25 MM, PARA AGUA QUENTE E FRIA PREDIAL                                                                                                                                                                                                                                                                                                                                                                                                                                     </t>
  </si>
  <si>
    <t xml:space="preserve">BUCHA DE REDUCAO, PPR, DN 50 X 32 MM, PARA AGUA QUENTE E FRIA PREDIAL                                                                                                                                                                                                                                                                                                                                                                                                                                     </t>
  </si>
  <si>
    <t>15,45</t>
  </si>
  <si>
    <t xml:space="preserve">BUCHA DE REDUCAO, PVC, LONGA, SERIE R, DN 50 X 40 MM, PARA ESGOTO PREDIAL                                                                                                                                                                                                                                                                                                                                                                                                                                 </t>
  </si>
  <si>
    <t>1,06</t>
  </si>
  <si>
    <t xml:space="preserve">CABECEIRA DIREITA OU ESQUERDA, PVC, PARA CALHA PLUVIAL, DIAMETRO ENTRE *119 E 170* MM, PARA DRENAGEM PLUVIAL PREDIAL                                                                                                                                                                                                                                                                                                                                                                                      </t>
  </si>
  <si>
    <t>52,49</t>
  </si>
  <si>
    <t xml:space="preserve">CABO COAXIAL RG11 95% DE MALHA                                                                                                                                                                                                                                                                                                                                                                                                                                                                            </t>
  </si>
  <si>
    <t xml:space="preserve">CABO COAXIAL RG59 95% DE MALHA                                                                                                                                                                                                                                                                                                                                                                                                                                                                            </t>
  </si>
  <si>
    <t xml:space="preserve">CABO COAXIAL RG6 95% DE MALHA                                                                                                                                                                                                                                                                                                                                                                                                                                                                             </t>
  </si>
  <si>
    <t>46,17</t>
  </si>
  <si>
    <t xml:space="preserve">CABO DE COBRE FLEXIVEL NAO HALOGENADO, SEM EMISSAO DE FUMACA, 750V, SECAO NOMINAL 120 MM                                                                                                                                                                                                                                                                                                                                                                                                                  </t>
  </si>
  <si>
    <t xml:space="preserve">CABO DE COBRE FLEXIVEL NAO HALOGENADO, SEM EMISSAO DE FUMACA, 750V, SECAO NOMINAL 2,5 MM                                                                                                                                                                                                                                                                                                                                                                                                                  </t>
  </si>
  <si>
    <t xml:space="preserve">CABO DE COBRE FLEXIVEL NAO HALOGENADO, SEM EMISSAO DE FUMACA, 750V, SECAO NOMINAL 240 MM                                                                                                                                                                                                                                                                                                                                                                                                                  </t>
  </si>
  <si>
    <t xml:space="preserve">CABO DE COBRE FLEXIVEL NAO HALOGENADO, SEM EMISSAO DE FUMACA, 750V, SECAO NOMINAL 50 MM                                                                                                                                                                                                                                                                                                                                                                                                                   </t>
  </si>
  <si>
    <t xml:space="preserve">CABO DE COBRE FLEXIVEL NAO HALOGENADO, SEM EMISSAO DE FUMACA, 750V, SECAO NOMINAL 6,0 MM                                                                                                                                                                                                                                                                                                                                                                                                                  </t>
  </si>
  <si>
    <t>55,54</t>
  </si>
  <si>
    <t xml:space="preserve">CABO DE COBRE, RIGIDO, CLASSE 2, ISOLACAO EM PVC, ANTI-CHAMA BWF-B, 1 CONDUTOR, 450/750 V, DIAMETRO 120 MM2                                                                                                                                                                                                                                                                                                                                                                                               </t>
  </si>
  <si>
    <t xml:space="preserve">CABO DE REDE, PAR TRANCADO U/UTP, 4 PARES, CATEGORIA 6 (CAT 6), ISOLAMENTO PVC (CM)                                                                                                                                                                                                                                                                                                                                                                                                                       </t>
  </si>
  <si>
    <t>6,53</t>
  </si>
  <si>
    <t xml:space="preserve">CABO ELETRONICO CATEGORIA 6A U/UTP 23AWG X 4P                                                                                                                                                                                                                                                                                                                                                                                                                                                             </t>
  </si>
  <si>
    <t>15,44</t>
  </si>
  <si>
    <t>27,48</t>
  </si>
  <si>
    <t>0,59</t>
  </si>
  <si>
    <t>20,90</t>
  </si>
  <si>
    <t>31,11</t>
  </si>
  <si>
    <t xml:space="preserve">CAIBRO APARELHADO *6 X 8* CM, EM MACARANDUBA/MASSARANDUBA, ANGELIM OU EQUIVALENTE DA REGIAO                                                                                                                                                                                                                                                                                                                                                                                                               </t>
  </si>
  <si>
    <t xml:space="preserve">CAIBRO APARELHADO *7,5 X 7,5* CM, EM MACARANDUBA/MASSARANDUBA, ANGELIM OU EQUIVALENTE DA REGIAO                                                                                                                                                                                                                                                                                                                                                                                                           </t>
  </si>
  <si>
    <t xml:space="preserve">CAIBRO NAO APARELHADO *5 X 6* CM, EM MACARANDUBA/MASSARANDUBA, ANGELIM OU EQUIVALENTE DA REGIAO - BRUTA                                                                                                                                                                                                                                                                                                                                                                                                   </t>
  </si>
  <si>
    <t>19,30</t>
  </si>
  <si>
    <t xml:space="preserve">CAIBRO NAO APARELHADO *6 X 6* CM, EM MACARANDUBA/MASSARANDUBA, ANGELIM OU EQUIVALENTE DA REGIAO - BRUTA                                                                                                                                                                                                                                                                                                                                                                                                   </t>
  </si>
  <si>
    <t xml:space="preserve">CAIBRO NAO APARELHADO, *6 X 8* CM, EM MACARANDUBA/MASSARANDUBA, ANGELIM OU EQUIVALENTE DA REGIAO - BRUTA                                                                                                                                                                                                                                                                                                                                                                                                  </t>
  </si>
  <si>
    <t xml:space="preserve">CAIXA D'AGUA / RESERVATORIO EM POLIESTER REFORCADO COM FIBRA DE VIDRO, 10000 LITROS, COM TAMPA                                                                                                                                                                                                                                                                                                                                                                                                            </t>
  </si>
  <si>
    <t>4.975,76</t>
  </si>
  <si>
    <t xml:space="preserve">CAIXA D'AGUA / RESERVATORIO EM POLIESTER REFORCADO COM FIBRA DE VIDRO, 1500 LITROS, COM TAMPA                                                                                                                                                                                                                                                                                                                                                                                                             </t>
  </si>
  <si>
    <t>995,15</t>
  </si>
  <si>
    <t xml:space="preserve">CAIXA D'AGUA / RESERVATORIO EM POLIESTER REFORCADO COM FIBRA DE VIDRO, 15000 LITROS, COM TAMPA                                                                                                                                                                                                                                                                                                                                                                                                            </t>
  </si>
  <si>
    <t>7.498,43</t>
  </si>
  <si>
    <t xml:space="preserve">CAIXA D'AGUA / RESERVATORIO EM POLIESTER REFORCADO COM FIBRA DE VIDRO, 2000 LITROS, COM TAMPA                                                                                                                                                                                                                                                                                                                                                                                                             </t>
  </si>
  <si>
    <t>1.248,93</t>
  </si>
  <si>
    <t xml:space="preserve">CAIXA D'AGUA / RESERVATORIO EM POLIESTER REFORCADO COM FIBRA DE VIDRO, 20000 LITROS, COM TAMPA                                                                                                                                                                                                                                                                                                                                                                                                            </t>
  </si>
  <si>
    <t>11.845,63</t>
  </si>
  <si>
    <t xml:space="preserve">CAIXA D'AGUA / RESERVATORIO EM POLIESTER REFORCADO COM FIBRA DE VIDRO, 3000 LITROS, COM TAMPA                                                                                                                                                                                                                                                                                                                                                                                                             </t>
  </si>
  <si>
    <t>1.850,89</t>
  </si>
  <si>
    <t xml:space="preserve">CAIXA D'AGUA / RESERVATORIO EM POLIESTER REFORCADO COM FIBRA DE VIDRO, 500 LITROS, COM TAMPA                                                                                                                                                                                                                                                                                                                                                                                                              </t>
  </si>
  <si>
    <t>463,89</t>
  </si>
  <si>
    <t xml:space="preserve">CAIXA D'AGUA / RESERVATORIO EM POLIESTER REFORCADO COM FIBRA DE VIDRO, 5000 LITROS, COM TAMPA                                                                                                                                                                                                                                                                                                                                                                                                             </t>
  </si>
  <si>
    <t>2.854,29</t>
  </si>
  <si>
    <t xml:space="preserve">CAIXA D'AGUA / RESERVATORIO EM POLIESTER REFORCADO COM FIBRA DE VIDRO, 7000 LITROS, COM TAMPA                                                                                                                                                                                                                                                                                                                                                                                                             </t>
  </si>
  <si>
    <t>3.554,72</t>
  </si>
  <si>
    <t xml:space="preserve">CAIXA D'AGUA / RESERVATORIO EM POLIESTER REFORCADO COM FIBRA DE VIDRO, 750 LITROS, COM TAMPA                                                                                                                                                                                                                                                                                                                                                                                                              </t>
  </si>
  <si>
    <t>667,89</t>
  </si>
  <si>
    <t xml:space="preserve">CAIXA D'AGUA / RESERVATORIO EM POLIESTER REFORCADO COM FIBRA DE VIDRO,1000 LITROS, COM TAMPA                                                                                                                                                                                                                                                                                                                                                                                                              </t>
  </si>
  <si>
    <t>645,92</t>
  </si>
  <si>
    <t xml:space="preserve">CAIXA D'AGUA / RESERVATORIO EM POLIETILENO, 1000 LITROS, COM TAMPA                                                                                                                                                                                                                                                                                                                                                                                                                                        </t>
  </si>
  <si>
    <t>458,69</t>
  </si>
  <si>
    <t xml:space="preserve">CAIXA D'AGUA / RESERVATORIO EM POLIETILENO, 1500 LITROS, COM TAMPA                                                                                                                                                                                                                                                                                                                                                                                                                                        </t>
  </si>
  <si>
    <t>1.058,74</t>
  </si>
  <si>
    <t xml:space="preserve">CAIXA D'AGUA / RESERVATORIO EM POLIETILENO, 2000 LITROS, COM TAMPA                                                                                                                                                                                                                                                                                                                                                                                                                                        </t>
  </si>
  <si>
    <t>1.200,97</t>
  </si>
  <si>
    <t xml:space="preserve">CAIXA D'AGUA / RESERVATORIO EM POLIETILENO, 3000 LITROS, COM TAMPA                                                                                                                                                                                                                                                                                                                                                                                                                                        </t>
  </si>
  <si>
    <t>2.070,40</t>
  </si>
  <si>
    <t xml:space="preserve">CAIXA D'AGUA / RESERVATORIO EM POLIETILENO, 500 LITROS, COM TAMPA                                                                                                                                                                                                                                                                                                                                                                                                                                         </t>
  </si>
  <si>
    <t>277,39</t>
  </si>
  <si>
    <t xml:space="preserve">CAIXA D'AGUA / RESERVATORIO EM POLIETILENO, 750 LITROS, COM TAMPA                                                                                                                                                                                                                                                                                                                                                                                                                                         </t>
  </si>
  <si>
    <t xml:space="preserve">CAIXA DE ATERRAMENTO EM CONCRETO PRE-MOLDADO, DIAMETRO DE 0,30 M E ALTURA DE 0,35 M, SEM FUNDO E COM TAMPA                                                                                                                                                                                                                                                                                                                                                                                                </t>
  </si>
  <si>
    <t>244,56</t>
  </si>
  <si>
    <t>259,89</t>
  </si>
  <si>
    <t xml:space="preserve">CAIXA DE DESCARGA PLASTICA PARA BACIA / VASO SANITARIO DE EMBUTIR, COM ESPELHO ACIONADOR EM PLASTICO, CAPACIDADE 6 A 10 LITROS, (COMPLETA - ACESSORIOS INCLUSOS)                                                                                                                                                                                                                                                                                                                                          </t>
  </si>
  <si>
    <t xml:space="preserve">CAIXA DE DESCARGA PLASTICA PARA BACIA / VASO SANITARIO, EXTERNA, CAPACIDADE 9 LITROS, PUXADOR FIO DE NYLON, NAO INCLUSO CANO, BOLSA, ENGATE                                                                                                                                                                                                                                                                                                                                                               </t>
  </si>
  <si>
    <t>255,65</t>
  </si>
  <si>
    <t>323,37</t>
  </si>
  <si>
    <t>267,83</t>
  </si>
  <si>
    <t>327,17</t>
  </si>
  <si>
    <t>36,36</t>
  </si>
  <si>
    <t>1,39</t>
  </si>
  <si>
    <t>33,00</t>
  </si>
  <si>
    <t>66,38</t>
  </si>
  <si>
    <t>220,02</t>
  </si>
  <si>
    <t>133,79</t>
  </si>
  <si>
    <t>74,53</t>
  </si>
  <si>
    <t>44,15</t>
  </si>
  <si>
    <t>522,31</t>
  </si>
  <si>
    <t>29,31</t>
  </si>
  <si>
    <t>57,61</t>
  </si>
  <si>
    <t>92,60</t>
  </si>
  <si>
    <t>138,51</t>
  </si>
  <si>
    <t>184,86</t>
  </si>
  <si>
    <t>223,40</t>
  </si>
  <si>
    <t>283,16</t>
  </si>
  <si>
    <t>20,55</t>
  </si>
  <si>
    <t>1.297,71</t>
  </si>
  <si>
    <t>55,87</t>
  </si>
  <si>
    <t>2.534,89</t>
  </si>
  <si>
    <t>123,75</t>
  </si>
  <si>
    <t>205,07</t>
  </si>
  <si>
    <t>306,57</t>
  </si>
  <si>
    <t>616,72</t>
  </si>
  <si>
    <t>384,01</t>
  </si>
  <si>
    <t>2,46</t>
  </si>
  <si>
    <t>2.411,80</t>
  </si>
  <si>
    <t>771,72</t>
  </si>
  <si>
    <t>244,57</t>
  </si>
  <si>
    <t>396,01</t>
  </si>
  <si>
    <t>144,99</t>
  </si>
  <si>
    <t>1.613,20</t>
  </si>
  <si>
    <t>2.706,42</t>
  </si>
  <si>
    <t>3.403,92</t>
  </si>
  <si>
    <t>75,69</t>
  </si>
  <si>
    <t>179,53</t>
  </si>
  <si>
    <t xml:space="preserve">CALCETEIRO / RASTELEIRO (HORISTA)                                                                                                                                                                                                                                                                                                                                                                                                                                                                         </t>
  </si>
  <si>
    <t xml:space="preserve">CALCETEIRO / RASTELEIRO (MENSALISTA)                                                                                                                                                                                                                                                                                                                                                                                                                                                                      </t>
  </si>
  <si>
    <t xml:space="preserve">CALHA / PERFIL PLUVIAL DE PVC, DIAMETRO ENTRE *119 E 170* MM, COMPRIMENTO DE 3 M, PARA DRENAGEM PLUVIAL PREDIAL                                                                                                                                                                                                                                                                                                                                                                                           </t>
  </si>
  <si>
    <t>26,51</t>
  </si>
  <si>
    <t>86,43</t>
  </si>
  <si>
    <t>33,92</t>
  </si>
  <si>
    <t>44,18</t>
  </si>
  <si>
    <t>16,96</t>
  </si>
  <si>
    <t xml:space="preserve">CANTONEIRA EM ALUMINIO, ABAS IGUAIS, LARGURA DE 25,40 MM (1"), ESPESSURA DE 3,17 MM (1/8") E PESO LINEAR DE APROXIMADAMENTE 0,408 KG/M                                                                                                                                                                                                                                                                                                                                                                    </t>
  </si>
  <si>
    <t xml:space="preserve">CANTONEIRA EM ALUMINIO, ABAS IGUAIS, LARGURA DE 25,40 MM (1"), ESPESSURA DE 4,76 MM (3/16") E PESO LINEAR DE APROXIMADAMENTEO 0,593 KG/M                                                                                                                                                                                                                                                                                                                                                                  </t>
  </si>
  <si>
    <t xml:space="preserve">CANTONEIRA EM ALUMINIO, ABAS IGUAIS, LARGURA DE 31,75 MM (1 1/4"), ESPESSURA DE 4,76 MM (3/16") E PESO LINEAR DE APROXIMADAMENTE 0,755 KG/M                                                                                                                                                                                                                                                                                                                                                               </t>
  </si>
  <si>
    <t xml:space="preserve">CANTONEIRA EM ALUMINIO, ABAS IGUAIS, LARGURA DE 38,10 MM (1 1/2"), ESPESSURA DE 4,76 MM (3/16") E PESO LINEAR DE APROXIMADAMENTE 0,915 KG/M                                                                                                                                                                                                                                                                                                                                                               </t>
  </si>
  <si>
    <t xml:space="preserve">CANTONEIRA EM ALUMINIO, ABAS IGUAIS, LARGURA DE 50,80 MM (2") , ESPESSURA DE 3,17 MM (1/8") E PESO LINEAR DE APROXIMADAMENTE 0,842 KG/M                                                                                                                                                                                                                                                                                                                                                                   </t>
  </si>
  <si>
    <t xml:space="preserve">CANTONEIRA EM ALUMINIO, ABAS IGUAIS, LARGURA DE 50,80 MM (2"), ESPESSURA DE 6,35 MM (1/4") E PESO LINEAR DE APROXIMADAMENTE 1,630 KG/M                                                                                                                                                                                                                                                                                                                                                                    </t>
  </si>
  <si>
    <t xml:space="preserve">CAP PVC, SERIE R, DN 100 MM, PARA ESGOTO PREDIAL                                                                                                                                                                                                                                                                                                                                                                                                                                                          </t>
  </si>
  <si>
    <t xml:space="preserve">CAP PVC, SERIE R, DN 150 MM, PARA ESGOTO PREDIAL                                                                                                                                                                                                                                                                                                                                                                                                                                                          </t>
  </si>
  <si>
    <t xml:space="preserve">CAP PVC, SERIE R, DN 75 MM, PARA ESGOTO PREDIAL                                                                                                                                                                                                                                                                                                                                                                                                                                                           </t>
  </si>
  <si>
    <t>11,12</t>
  </si>
  <si>
    <t>2,09</t>
  </si>
  <si>
    <t>49,28</t>
  </si>
  <si>
    <t xml:space="preserve">CARENAGEM /TAMPA, EM PLASTICO, COR BRANCA, UTILIZADO EM KIT CHASSI METALICO PARA INSTAL. HIDRAULICA DE CUBA SIMPLES SEM MAQUINA DE LAVAR ROUPA, *355* X *670* MM (L X H) (COM FUROS E DEMAIS ENCAIXES)                                                                                                                                                                                                                                                                                                    </t>
  </si>
  <si>
    <t>33,65</t>
  </si>
  <si>
    <t xml:space="preserve">CARENAGEM /TAMPA, EM PLASTICO, COR BRANCA, UTILIZADO EM KIT CHASSI METALICO PARA INSTAL. HIDRAULICA DE TANQUE COM MAQUINA DE LAVAR ROUPA, *360* X *470* MM (L X H) (COM FUROS E DEMAIS ENCAIXES)                                                                                                                                                                                                                                                                                                          </t>
  </si>
  <si>
    <t xml:space="preserve">CAVOUQUEIRO OU OPERADOR DE PERFURATRIZ / ROMPEDOR (HORISTA)                                                                                                                                                                                                                                                                                                                                                                                                                                               </t>
  </si>
  <si>
    <t>21,28</t>
  </si>
  <si>
    <t>6.055,83</t>
  </si>
  <si>
    <t>8.074,44</t>
  </si>
  <si>
    <t>1.407,20</t>
  </si>
  <si>
    <t>3.105,55</t>
  </si>
  <si>
    <t>8,69</t>
  </si>
  <si>
    <t>9,52</t>
  </si>
  <si>
    <t>9,54</t>
  </si>
  <si>
    <t>7,87</t>
  </si>
  <si>
    <t>11,77</t>
  </si>
  <si>
    <t>11,25</t>
  </si>
  <si>
    <t>11,81</t>
  </si>
  <si>
    <t>14,17</t>
  </si>
  <si>
    <t>10,30</t>
  </si>
  <si>
    <t>8,58</t>
  </si>
  <si>
    <t>8,50</t>
  </si>
  <si>
    <t>9,80</t>
  </si>
  <si>
    <t>8,71</t>
  </si>
  <si>
    <t>9,66</t>
  </si>
  <si>
    <t>9,98</t>
  </si>
  <si>
    <t>8,55</t>
  </si>
  <si>
    <t xml:space="preserve">CHAPA DE LAMINADO MELAMINICO, LISO BRILHANTE, DE 1,25 X 3,08 METROS, ESPESSURA = 0,8 MILIMETROS                                                                                                                                                                                                                                                                                                                                                                                                           </t>
  </si>
  <si>
    <t xml:space="preserve">CHAPA DE LAMINADO MELAMINICO, LISO FOSCO, DE 1,25 X 3,08 METROS, ESPESSURA = 0,8 MILIMETROS                                                                                                                                                                                                                                                                                                                                                                                                               </t>
  </si>
  <si>
    <t xml:space="preserve">CHAPA DE LAMINADO MELAMINICO, TEXTURIZADO, DE 1,25 X 3,08 METROS, ESPESSURA = 0,8 MILIMETROS                                                                                                                                                                                                                                                                                                                                                                                                              </t>
  </si>
  <si>
    <t>34,19</t>
  </si>
  <si>
    <t>26,18</t>
  </si>
  <si>
    <t>95,42</t>
  </si>
  <si>
    <t>57,80</t>
  </si>
  <si>
    <t>59,00</t>
  </si>
  <si>
    <t>17,14</t>
  </si>
  <si>
    <t xml:space="preserve">CHUMBADOR DE ACO GALVANIZADO, 1" X 600 MM, PARA POSTES DE ACO COM BASE, INCLUSO PORCA E ARRUELA                                                                                                                                                                                                                                                                                                                                                                                                           </t>
  </si>
  <si>
    <t>111,44</t>
  </si>
  <si>
    <t>32,03</t>
  </si>
  <si>
    <t xml:space="preserve">CIMENTO BRANCO NAO ESTRUTURAL (CPB - NAO ESTRUTURAL)                                                                                                                                                                                                                                                                                                                                                                                                                                                      </t>
  </si>
  <si>
    <t xml:space="preserve">CIMENTO PORTLAND ESTRUTURAL BRANCO CPB - 32 ou CPB - 40                                                                                                                                                                                                                                                                                                                                                                                                                                                   </t>
  </si>
  <si>
    <t>17,16</t>
  </si>
  <si>
    <t>8,47</t>
  </si>
  <si>
    <t xml:space="preserve">COMPACTADOR DE SOLO A PERCUSSAO (SOQUETE), A GASOLINA 4 TEMPOS, PESO 55 A 65 KG, FORCA DE IMPACTO 1.000 A 1.500 KGF, FREQ. 600 A 700 GOLPES P/ MINUTO, VELOCIDADE TRABALHO DE 10 A 15 M/MIN, POT. DE 2,00 A 3,00 HP                                                                                                                                                                                                                                                                                       </t>
  </si>
  <si>
    <t xml:space="preserve">COMPACTADOR DE SOLO TIPO PLACA VIBRATORIA REVERSIVEL, A GASOLINA 4 TEMPOS, PESO 125 A 150 KG, FORCA CENTRIF. 2500 A 2800 KGF, LARG. TRABALHO 400 A 450 MM, FREQ. VIBRACAO 4300 A 4500 RPM, VELOC. TRABALHO 15 A 20 M/MIN, POT. 5,5 A 6,0 HP                                                                                                                                                                                                                                                               </t>
  </si>
  <si>
    <t xml:space="preserve">COMPACTADOR DE SOLO TIPO PLACA VIBRATORIA REVERSIVEL, A GASOLINA 4 TEMPOS, PESO 150 A 175 KG, FORCA CENTRIF. 2800 A 3100 KGF, LARG. TRABALHO DE 450 A 520 MM, FREQ. VIBRACAO 4000 A 4300 RPM, VELOC. TRABALHO DE 15 A 20 M/MIN, POT. DE 6,0 A 7,0 HP                                                                                                                                                                                                                                                      </t>
  </si>
  <si>
    <t xml:space="preserve">COMPACTADOR DE SOLO, TIPO PLACA VIBRATORIA NAO REVERSIVEL, A GASOLINA 4 TEMPOS, PESO 80 A 120 KG, FORCA CENTRIF. DE 1300 A 2000 KGF, LARG. TRABALHO DE 400 A 500 MM, FREQ. VIBRACAO DE 4800 A 6000 RPM, VELOCIDADE TRABALHO DE 20 A 30 M/MIN, POT. DE 5,0 A 6,0 HP                                                                                                                                                                                                                                        </t>
  </si>
  <si>
    <t xml:space="preserve">COMPACTADOR DE SOLO, TIPO PLACA VIBRATORIA REVERSIVEL, A DIESEL, PESO 700 A 820 KG, FORCA CENTRIF. DE 6.200 A 10.000 KGF, LARG. TRABALHO DE 650 A 720 MM, FREQ. VIBRACAO DE 3.000 A 3.500 RPM, VELOCIDADE TRABALHO DE 25 A 30 M/MIN, POT. DE 13,0 A 15,0 HP                                                                                                                                                                                                                                               </t>
  </si>
  <si>
    <t xml:space="preserve">COMPACTADOR DE SOLO, TIPO PLACA VIBRATORIA REVERSIVEL, A GASOLINA 4 TEMPOS, PESO 160 A 265 KG, FORCA CENTRIF. DE 2750 A 4000 KGF, LARG. TRABALHO DE 430 A 550 MM, FREQ. VIBRACAO DE 4000 A 5500 RPM, VELOCIDADE TRABALHO DE 20 A 25 M/MIN, POT. DE 7,5 A 9,0 HP                                                                                                                                                                                                                                           </t>
  </si>
  <si>
    <t xml:space="preserve">COMPRESSOR DE AR REBOCAVEL, VAZAO 89 PCM, PRESSAO EFETIVA DE TRABALHO *102* PSI, MOTOR DIESEL, POTENCIA *20* CV                                                                                                                                                                                                                                                                                                                                                                                           </t>
  </si>
  <si>
    <t>28,28</t>
  </si>
  <si>
    <t>20,22</t>
  </si>
  <si>
    <t xml:space="preserve">CONCRETO AUTOADENSAVEL (CAA) CLASSE DE RESISTENCIA C15, ESPALHAMENTO SF2, COM BOMBEAMENTO (DISPONIBILIZACAO DE BOMBA), SEM O LANCAMENTO (NBR 15823)                                                                                                                                                                                                                                                                                                                                                       </t>
  </si>
  <si>
    <t xml:space="preserve">CONCRETO AUTOADENSAVEL (CAA) CLASSE DE RESISTENCIA C20, ESPALHAMENTO SF2, COM BOMBEAMENTO (DISPONIBILIZACAO DE BOMBA), SEM O LANCAMENTO (NBR 15823)                                                                                                                                                                                                                                                                                                                                                       </t>
  </si>
  <si>
    <t xml:space="preserve">CONCRETO AUTOADENSAVEL (CAA) CLASSE DE RESISTENCIA C25, ESPALHAMENTO SF2, COM BOMBEAMENTO (DISPONIBILIZACAO DE BOMBA), SEM O LANCAMENTO (NBR 15823)                                                                                                                                                                                                                                                                                                                                                       </t>
  </si>
  <si>
    <t xml:space="preserve">CONCRETO AUTOADENSAVEL (CAA) CLASSE DE RESISTENCIA C30, ESPALHAMENTO SF2, COM BOMBEAMENTO (DISPONIBILIZACAO DE BOMBA), SEM O LANCAMENTO (NBR 15823)                                                                                                                                                                                                                                                                                                                                                       </t>
  </si>
  <si>
    <t xml:space="preserve">CONCRETO USINADO BOMBEAVEL, CLASSE DE RESISTENCIA C20, BRITA 0 E 1, SLUMP = 100 +/- 20 MM, COM BOMBEAMENTO (DISPONIBILIZACAO DE BOMBA), SEM O LANCAMENTO (NBR 8953)                                                                                                                                                                                                                                                                                                                                       </t>
  </si>
  <si>
    <t xml:space="preserve">CONCRETO USINADO BOMBEAVEL, CLASSE DE RESISTENCIA C20, COM BRITA 0 E 1, SLUMP = 190 +/- 20 MM, COM BOMBEAMENTO (DISPONIBILIZACAO DE BOMBA), SEM O LANCAMENTO (NBR 8953)                                                                                                                                                                                                                                                                                                                                   </t>
  </si>
  <si>
    <t xml:space="preserve">CONCRETO USINADO BOMBEAVEL, CLASSE DE RESISTENCIA C20, COM BRITA 0, SLUMP = 220 +/- 20 MM, COM BOMBEAMENTO (DISPONIBILIZACAO DE BOMBA), SEM O LANCAMENTO (NBR 8953)                                                                                                                                                                                                                                                                                                                                       </t>
  </si>
  <si>
    <t xml:space="preserve">CONCRETO USINADO BOMBEAVEL, CLASSE DE RESISTENCIA C25, BRITA 0 E 1, SLUMP = 100 +/- 20 MM, COM BOMBEAMENTO (DISPONIBILIZACAO DE BOMBA), SEM O LANCAMENTO (NBR 8953)                                                                                                                                                                                                                                                                                                                                       </t>
  </si>
  <si>
    <t xml:space="preserve">CONCRETO USINADO BOMBEAVEL, CLASSE DE RESISTENCIA C30, BRITA 0 E 1, SLUMP = 100 +/- 20 MM, COM BOMBEAMENTO (DISPONIBILIZACAO DE BOMBA), SEM O LANCAMENTO (NBR 8953)                                                                                                                                                                                                                                                                                                                                       </t>
  </si>
  <si>
    <t xml:space="preserve">CONCRETO USINADO BOMBEAVEL, CLASSE DE RESISTENCIA C35, BRITA 0 E 1, SLUMP = 100 +/- 20 MM, COM BOMBEAMENTO (DISPONIBILIZACAO DE BOMBA), SEM O LANCAMENTO (NBR 8953)                                                                                                                                                                                                                                                                                                                                       </t>
  </si>
  <si>
    <t xml:space="preserve">CONCRETO USINADO BOMBEAVEL, CLASSE DE RESISTENCIA C40, BRITA 0 E 1, SLUMP = 100 +/- 20 MM, COM BOMBEAMENTO (DISPONIBILIZACAO DE BOMBA), SEM O LANCAMENTO (NBR 8953)                                                                                                                                                                                                                                                                                                                                       </t>
  </si>
  <si>
    <t xml:space="preserve">CONCRETO USINADO BOMBEAVEL, CLASSE DE RESISTENCIA C45, BRITA 0 E 1, SLUMP = 100 +/- 20 MM, COM BOMBEAMENTO (DISPONIBILIZACAO DE BOMBA), SEM O LANCAMENTO (NBR 8953)                                                                                                                                                                                                                                                                                                                                       </t>
  </si>
  <si>
    <t xml:space="preserve">CONCRETO USINADO BOMBEAVEL, CLASSE DE RESISTENCIA C50, BRITA 0 E 1, SLUMP = 100 +/- 20 MM, COM BOMBEAMENTO (DISPONIBILIZACAO DE BOMBA), SEM O LANCAMENTO (NBR 8953)                                                                                                                                                                                                                                                                                                                                       </t>
  </si>
  <si>
    <t xml:space="preserve">CONCRETO USINADO BOMBEAVEL, CLASSE DE RESISTENCIA C60, COM BRITA 0 E 1, SLUMP = 100 +/- 20 MM, COM BOMBEAMENTO (DISPONIBILIZACAO DE BOMBA), SEM O LANCAMENTO (NBR 8953)                                                                                                                                                                                                                                                                                                                                   </t>
  </si>
  <si>
    <t>15,31</t>
  </si>
  <si>
    <t>45,19</t>
  </si>
  <si>
    <t>18,44</t>
  </si>
  <si>
    <t>11,40</t>
  </si>
  <si>
    <t>9,89</t>
  </si>
  <si>
    <t>11,41</t>
  </si>
  <si>
    <t>12,59</t>
  </si>
  <si>
    <t>13,56</t>
  </si>
  <si>
    <t xml:space="preserve">CONDUTOR PLUVIAL, PVC, CIRCULAR, DIAMETRO ENTRE 80 E 100 MM, PARA DRENAGEM PLUVIAL PREDIAL                                                                                                                                                                                                                                                                                                                                                                                                                </t>
  </si>
  <si>
    <t xml:space="preserve">CONECTOR / ADAPTADOR F/F, COM INSERTO METALICO, PPR, DN 25 MM X 1/2", PARA AGUA QUENTE E FRIA PREDIAL                                                                                                                                                                                                                                                                                                                                                                                                     </t>
  </si>
  <si>
    <t xml:space="preserve">CONECTOR / ADAPTADOR F/F, COM INSERTO METALICO, PPR, DN 32 MM X 3/4", PARA AGUA QUENTE E FRIA PREDIAL                                                                                                                                                                                                                                                                                                                                                                                                     </t>
  </si>
  <si>
    <t xml:space="preserve">CONECTOR / ADAPTADOR F/M, COM INSERTO METALICO, PPR, DN 25 MM X 1/2", PARA AGUA QUENTE E FRIA PREDIAL                                                                                                                                                                                                                                                                                                                                                                                                     </t>
  </si>
  <si>
    <t>17,81</t>
  </si>
  <si>
    <t xml:space="preserve">CONECTOR / ADAPTADOR F/M, COM INSERTO METALICO, PPR, DN 25 MM X 3/4", PARA AGUA QUENTE E FRIA PREDIAL                                                                                                                                                                                                                                                                                                                                                                                                     </t>
  </si>
  <si>
    <t xml:space="preserve">CONECTOR / ADAPTADOR F/M, COM INSERTO METALICO, PPR, DN 32 MM X 1", PARA AGUA QUENTE E FRIA PREDIAL                                                                                                                                                                                                                                                                                                                                                                                                       </t>
  </si>
  <si>
    <t>28,36</t>
  </si>
  <si>
    <t xml:space="preserve">CONECTOR / ADAPTADOR F/M, COM INSERTO METALICO, PPR, DN 32 MM X 3/4", PARA AGUA QUENTE E FRIA PREDIAL                                                                                                                                                                                                                                                                                                                                                                                                     </t>
  </si>
  <si>
    <t>25,48</t>
  </si>
  <si>
    <t>57,04</t>
  </si>
  <si>
    <t>1,36</t>
  </si>
  <si>
    <t>79,09</t>
  </si>
  <si>
    <t>6,45</t>
  </si>
  <si>
    <t xml:space="preserve">CONECTOR/ADAPTADOR FIXO, ROSCA FEMEA, EM PLASTICO, DN 16 MM X 1/2", PARA CONEXAO COM CRIMPAGEM, EM TUBO PEX PARA INST. AGUA QUENTE/FRIA                                                                                                                                                                                                                                                                                                                                                                   </t>
  </si>
  <si>
    <t xml:space="preserve">CONECTOR/ADAPTADOR FIXO, ROSCA FEMEA, EM PLASTICO, DN 20 MM X 1/2", PARA CONEXAO COM CRIMPAGEM, EM TUBO PEX PARA INST. AGUA QUENTE/FRIA                                                                                                                                                                                                                                                                                                                                                                   </t>
  </si>
  <si>
    <t xml:space="preserve">CONECTOR/ADAPTADOR FIXO, ROSCA FEMEA, EM PLASTICO, DN 20 MM X 3/4", PARA CONEXAO COM CRIMPAGEM, EM TUBO PEX PARA INST. AGUA QUENTE/FRIA                                                                                                                                                                                                                                                                                                                                                                   </t>
  </si>
  <si>
    <t>12,37</t>
  </si>
  <si>
    <t xml:space="preserve">CONECTOR/ADAPTADOR FIXO, ROSCA FEMEA, EM PLASTICO, DN 25 MM X 3/4", PARA CONEXAO COM CRIMPAGEM, EM TUBO PEX PARA INST. AGUA QUENTE/FRIA                                                                                                                                                                                                                                                                                                                                                                   </t>
  </si>
  <si>
    <t xml:space="preserve">CONECTOR/ADAPTADOR FIXO, ROSCA FEMEA, METALICA, COM ANEL DESLIZANTE, DN 16 MM X 1/2", PARA TUBO PEX PARA INST. AGUA QUENTE/FRIA                                                                                                                                                                                                                                                                                                                                                                           </t>
  </si>
  <si>
    <t xml:space="preserve">CONECTOR/ADAPTADOR FIXO, ROSCA FEMEA, METALICA, COM ANEL DESLIZANTE, DN 20 MM X 1/2", PARA TUBO PEX PARA INST. AGUA QUENTE/FRIA                                                                                                                                                                                                                                                                                                                                                                           </t>
  </si>
  <si>
    <t xml:space="preserve">CONECTOR/ADAPTADOR FIXO, ROSCA FEMEA, METALICA, COM ANEL DESLIZANTE, DN 20 MM X 3/4", PARA TUBO PEX PARA INST. AGUA QUENTE/FRIA                                                                                                                                                                                                                                                                                                                                                                           </t>
  </si>
  <si>
    <t>10,09</t>
  </si>
  <si>
    <t xml:space="preserve">CONECTOR/ADAPTADOR FIXO, ROSCA FEMEA, METALICA, COM ANEL DESLIZANTE, DN 25 MM X 1", PARA TUBO PEX PARA INST. AGUA QUENTE/FRIA                                                                                                                                                                                                                                                                                                                                                                             </t>
  </si>
  <si>
    <t xml:space="preserve">CONECTOR/ADAPTADOR FIXO, ROSCA FEMEA, METALICA, COM ANEL DESLIZANTE, DN 25 MM X 3/4", PARA TUBO PEX PARA INST. AGUA QUENTE/FRIA                                                                                                                                                                                                                                                                                                                                                                           </t>
  </si>
  <si>
    <t>11,95</t>
  </si>
  <si>
    <t xml:space="preserve">CONECTOR/ADAPTADOR FIXO, ROSCA FEMEA, METALICA, COM ANEL DESLIZANTE, DN 32 MM X 1", PARA TUBO PEX PARA INST. AGUA QUENTE/FRIA                                                                                                                                                                                                                                                                                                                                                                             </t>
  </si>
  <si>
    <t xml:space="preserve">CONECTOR/ADAPTADOR MOVEL, ROSCA FEMEA, METALICA, COM ANEL DESLIZANTE, DN 16 MM X 3/4", PARA TUBO PEX PARA INST. AGUA QUENTE/FRIA                                                                                                                                                                                                                                                                                                                                                                          </t>
  </si>
  <si>
    <t xml:space="preserve">CONECTOR, CPVC, SOLDAVEL, 114 MM X 4", PARA AGUA QUENTE                                                                                                                                                                                                                                                                                                                                                                                                                                                   </t>
  </si>
  <si>
    <t xml:space="preserve">CONECTOR, CPVC, SOLDAVEL, 54 MM X 2", PARA AGUA QUENTE                                                                                                                                                                                                                                                                                                                                                                                                                                                    </t>
  </si>
  <si>
    <t xml:space="preserve">CONECTOR, CPVC, SOLDAVEL, 73 MM X 2 1/2", PARA AGUA QUENTE                                                                                                                                                                                                                                                                                                                                                                                                                                                </t>
  </si>
  <si>
    <t xml:space="preserve">CONECTOR, CPVC, SOLDAVEL, 89 MM X 3", PARA AGUA QUENTE                                                                                                                                                                                                                                                                                                                                                                                                                                                    </t>
  </si>
  <si>
    <t>82,60</t>
  </si>
  <si>
    <t xml:space="preserve">CONJUNTO DE LIGACAO AJUSTAVEL, PARA VASO / BACIA SANITARIA , EM PLASTICO BRANCO, COM TUBO, CANOPLA E ESPUDE                                                                                                                                                                                                                                                                                                                                                                                               </t>
  </si>
  <si>
    <t xml:space="preserve">CONJUNTO DE LIGACAO PARA VASO / BACIA SANITARIA, EM PLASTICO BRANCO, COM TUBO, CANOPLA E ANEL DE EXPANSAO (TUBO 1.1/2" X 20 CM)                                                                                                                                                                                                                                                                                                                                                                           </t>
  </si>
  <si>
    <t xml:space="preserve">CONJUNTO PARA FUTSAL COM PAR DE TRAVES OFICIAIS DE 3,00 X 2,00 M EM TUBO DE ACO GALVANIZADO 3" COM REQUADROS EM TUBO DE 1", PINTURA EM PRIMER COM TINTA ESMALTE SINTETICO E REDES DE POLIETILENO FIO 4 MM                                                                                                                                                                                                                                                                                                 </t>
  </si>
  <si>
    <t>61,05</t>
  </si>
  <si>
    <t>12,99</t>
  </si>
  <si>
    <t>29,28</t>
  </si>
  <si>
    <t>33,42</t>
  </si>
  <si>
    <t>9,69</t>
  </si>
  <si>
    <t>24,40</t>
  </si>
  <si>
    <t>15,57</t>
  </si>
  <si>
    <t>158,97</t>
  </si>
  <si>
    <t>28,76</t>
  </si>
  <si>
    <t>124,57</t>
  </si>
  <si>
    <t>29,51</t>
  </si>
  <si>
    <t>133,13</t>
  </si>
  <si>
    <t xml:space="preserve">CURVA CPVC, 90 GRAUS, SOLDAVEL, 15 MM, PARA AGUA QUENTE                                                                                                                                                                                                                                                                                                                                                                                                                                                   </t>
  </si>
  <si>
    <t xml:space="preserve">CURVA DE PVC 45 GRAUS, SOLDAVEL, 20 MM, COR MARROM, PARA AGUA FRIA PREDIAL                                                                                                                                                                                                                                                                                                                                                                                                                                </t>
  </si>
  <si>
    <t xml:space="preserve">CURVA DE PVC 45 GRAUS, SOLDAVEL, 25 MM, COR MARROM, PARA AGUA FRIA PREDIAL                                                                                                                                                                                                                                                                                                                                                                                                                                </t>
  </si>
  <si>
    <t xml:space="preserve">CURVA DE PVC 45 GRAUS, SOLDAVEL, 32 MM, COR MARROM, PARA AGUA FRIA PREDIAL                                                                                                                                                                                                                                                                                                                                                                                                                                </t>
  </si>
  <si>
    <t xml:space="preserve">CURVA DE PVC 45 GRAUS, SOLDAVEL, 40 MM, COR MARROM, PARA AGUA FRIA PREDIAL                                                                                                                                                                                                                                                                                                                                                                                                                                </t>
  </si>
  <si>
    <t xml:space="preserve">CURVA DE PVC 45 GRAUS, SOLDAVEL, 50 MM, COR MARROM, PARA AGUA FRIA PREDIAL                                                                                                                                                                                                                                                                                                                                                                                                                                </t>
  </si>
  <si>
    <t>9,49</t>
  </si>
  <si>
    <t xml:space="preserve">CURVA DE PVC 45 GRAUS, SOLDAVEL, 60 MM, COR MARROM, PARA AGUA FRIA PREDIAL                                                                                                                                                                                                                                                                                                                                                                                                                                </t>
  </si>
  <si>
    <t xml:space="preserve">CURVA DE PVC 45 GRAUS, SOLDAVEL, 75 MM, COR MARROM, PARA AGUA FRIA PREDIAL                                                                                                                                                                                                                                                                                                                                                                                                                                </t>
  </si>
  <si>
    <t xml:space="preserve">CURVA DE PVC 45 GRAUS, SOLDAVEL, 85 MM, COR MARROM, PARA AGUA FRIA PREDIAL                                                                                                                                                                                                                                                                                                                                                                                                                                </t>
  </si>
  <si>
    <t xml:space="preserve">CURVA DE PVC 90 GRAUS, SOLDAVEL, 110 MM, COR MARROM, PARA AGUA FRIA PREDIAL                                                                                                                                                                                                                                                                                                                                                                                                                               </t>
  </si>
  <si>
    <t xml:space="preserve">CURVA DE PVC 90 GRAUS, SOLDAVEL, 20 MM, COR MARROM, PARA AGUA FRIA PREDIAL                                                                                                                                                                                                                                                                                                                                                                                                                                </t>
  </si>
  <si>
    <t xml:space="preserve">CURVA DE PVC 90 GRAUS, SOLDAVEL, 25 MM, COR MARROM, PARA AGUA FRIA PREDIAL                                                                                                                                                                                                                                                                                                                                                                                                                                </t>
  </si>
  <si>
    <t xml:space="preserve">CURVA DE PVC 90 GRAUS, SOLDAVEL, 32 MM, COR MARROM, PARA AGUA FRIA PREDIAL                                                                                                                                                                                                                                                                                                                                                                                                                                </t>
  </si>
  <si>
    <t xml:space="preserve">CURVA DE PVC 90 GRAUS, SOLDAVEL, 40 MM, COR MARROM, PARA AGUA FRIA PREDIAL                                                                                                                                                                                                                                                                                                                                                                                                                                </t>
  </si>
  <si>
    <t xml:space="preserve">CURVA DE PVC 90 GRAUS, SOLDAVEL, 50 MM, COR MARROM, PARA AGUA FRIA PREDIAL                                                                                                                                                                                                                                                                                                                                                                                                                                </t>
  </si>
  <si>
    <t xml:space="preserve">CURVA DE PVC 90 GRAUS, SOLDAVEL, 60 MM, COR MARROM, PARA AGUA FRIA PREDIAL                                                                                                                                                                                                                                                                                                                                                                                                                                </t>
  </si>
  <si>
    <t xml:space="preserve">CURVA DE PVC 90 GRAUS, SOLDAVEL, 75 MM, COR MARROM, PARA AGUA FRIA PREDIAL                                                                                                                                                                                                                                                                                                                                                                                                                                </t>
  </si>
  <si>
    <t xml:space="preserve">CURVA DE PVC 90 GRAUS, SOLDAVEL, 85 MM, COR MARROM, PARA AGUA FRIA PREDIAL                                                                                                                                                                                                                                                                                                                                                                                                                                </t>
  </si>
  <si>
    <t xml:space="preserve">CURVA DE PVC, 90 GRAUS, SERIE R, DN 100 MM, PARA ESGOTO PREDIAL                                                                                                                                                                                                                                                                                                                                                                                                                                           </t>
  </si>
  <si>
    <t xml:space="preserve">CURVA DE TRANSPOSICAO, PVC SOLDAVEL, 20 MM, COR MARROM, PARA AGUA FRIA PREDIAL                                                                                                                                                                                                                                                                                                                                                                                                                            </t>
  </si>
  <si>
    <t xml:space="preserve">CURVA DE TRANSPOSICAO, PVC, SOLDAVEL, 25 MM, COR MARROM, PARA AGUA FRIA PREDIAL                                                                                                                                                                                                                                                                                                                                                                                                                           </t>
  </si>
  <si>
    <t xml:space="preserve">CURVA DE TRANSPOSICAO, PVC, SOLDAVEL, 32 MM, COR MARROM, PARA AGUA FRIA PREDIAL                                                                                                                                                                                                                                                                                                                                                                                                                           </t>
  </si>
  <si>
    <t xml:space="preserve">CURVA LONGA PVC, PB, JE, 45 GRAUS, DN 100 MM, PARA REDE COLETORA ESGOTO                                                                                                                                                                                                                                                                                                                                                                                                                                   </t>
  </si>
  <si>
    <t xml:space="preserve">CURVA LONGA PVC, PB, JE, 45 GRAUS, DN 150 MM, PARA REDE COLETORA ESGOTO                                                                                                                                                                                                                                                                                                                                                                                                                                   </t>
  </si>
  <si>
    <t xml:space="preserve">CURVA LONGA PVC, PB, JE, 90 GRAUS, DN 100 MM, PARA REDE COLETORA ESGOTO                                                                                                                                                                                                                                                                                                                                                                                                                                   </t>
  </si>
  <si>
    <t xml:space="preserve">CURVA LONGA PVC, PB, JE, 90 GRAUS, DN 150 MM, PARA REDE COLETORA ESGOTO                                                                                                                                                                                                                                                                                                                                                                                                                                   </t>
  </si>
  <si>
    <t xml:space="preserve">CURVA PPR 90 GRAUS, F/F, DN 20 MM, PARA AGUA QUENTE PREDIAL                                                                                                                                                                                                                                                                                                                                                                                                                                               </t>
  </si>
  <si>
    <t xml:space="preserve">CURVA PPR 90 GRAUS, F/F, DN 25 MM, PARA AGUA QUENTE PREDIAL                                                                                                                                                                                                                                                                                                                                                                                                                                               </t>
  </si>
  <si>
    <t>15,22</t>
  </si>
  <si>
    <t xml:space="preserve">CURVA PVC CURTA 90 GRAUS, DN 100 MM, PARA ESGOTO PREDIAL                                                                                                                                                                                                                                                                                                                                                                                                                                                  </t>
  </si>
  <si>
    <t xml:space="preserve">CURVA PVC CURTA 90 GRAUS, DN 50 MM, PARA ESGOTO PREDIAL                                                                                                                                                                                                                                                                                                                                                                                                                                                   </t>
  </si>
  <si>
    <t xml:space="preserve">CURVA PVC LONGA 90 GRAUS, DN 100 MM, PARA ESGOTO PREDIAL                                                                                                                                                                                                                                                                                                                                                                                                                                                  </t>
  </si>
  <si>
    <t xml:space="preserve">CURVA PVC LONGA 90 GRAUS, DN 40 MM, PARA ESGOTO PREDIAL                                                                                                                                                                                                                                                                                                                                                                                                                                                   </t>
  </si>
  <si>
    <t>7,24</t>
  </si>
  <si>
    <t xml:space="preserve">CURVA PVC LONGA 90 GRAUS, DN 50 MM, PARA ESGOTO PREDIAL                                                                                                                                                                                                                                                                                                                                                                                                                                                   </t>
  </si>
  <si>
    <t xml:space="preserve">CURVA PVC LONGA 90 GRAUS, DN 75 MM, PARA ESGOTO PREDIAL                                                                                                                                                                                                                                                                                                                                                                                                                                                   </t>
  </si>
  <si>
    <t xml:space="preserve">CURVA PVC 90 GRAUS, ROSCAVEL, 1 1/4", COR BRANCA, AGUA FRIA PREDIAL                                                                                                                                                                                                                                                                                                                                                                                                                                       </t>
  </si>
  <si>
    <t xml:space="preserve">CURVA PVC 90 GRAUS, ROSCAVEL, 1/2", COR BRANCA, AGUA FRIA PREDIAL                                                                                                                                                                                                                                                                                                                                                                                                                                         </t>
  </si>
  <si>
    <t xml:space="preserve">CURVA PVC 90 GRAUS, ROSCAVEL, 1", COR BRANCA, AGUA FRIA PREDIAL                                                                                                                                                                                                                                                                                                                                                                                                                                           </t>
  </si>
  <si>
    <t xml:space="preserve">CURVA PVC 90 GRAUS, ROSCAVEL, 3/4", COR BRANCA, AGUA FRIA PREDIAL                                                                                                                                                                                                                                                                                                                                                                                                                                         </t>
  </si>
  <si>
    <t>6,54</t>
  </si>
  <si>
    <t xml:space="preserve">CURVA PVC, BB, JE, 45 GRAUS, DN 250 MM, PARA TUBO CORRUGADO E/OU LISO, REDE COLETORA ESGOTO                                                                                                                                                                                                                                                                                                                                                                                                               </t>
  </si>
  <si>
    <t xml:space="preserve">CURVA PVC, BB, JE, 90 GRAUS, DN 200 MM, PARA TUBO CORRUGADO E/OU LISO, REDE COLETORA ESGOTO                                                                                                                                                                                                                                                                                                                                                                                                               </t>
  </si>
  <si>
    <t xml:space="preserve">CURVA PVC, BB, JE, 90 GRAUS, DN 250 MM, PARA TUBO CORRUGADO E/OU LISO, REDE COLETORA ESGOTO                                                                                                                                                                                                                                                                                                                                                                                                               </t>
  </si>
  <si>
    <t xml:space="preserve">CURVA PVC, SERIE R, 87.30 GRAUS, CURTA, PARA PE-DE-COLUNA, DN 100 MM, PARA ESGOTO PREDIAL                                                                                                                                                                                                                                                                                                                                                                                                                 </t>
  </si>
  <si>
    <t xml:space="preserve">CURVA PVC, SERIE R, 87.30 GRAUS, CURTA, PARA PE-DE-COLUNA, DN 150 MM, PARA ESGOTO PREDIAL                                                                                                                                                                                                                                                                                                                                                                                                                 </t>
  </si>
  <si>
    <t xml:space="preserve">CURVA PVC, SERIE R, 87.30 GRAUS, CURTA, PARA PE-DE-COLUNA, DN 75 MM, PARA ESGOTO PREDIAL                                                                                                                                                                                                                                                                                                                                                                                                                  </t>
  </si>
  <si>
    <t>132,78</t>
  </si>
  <si>
    <t>6,12</t>
  </si>
  <si>
    <t xml:space="preserve">CURVA 90 GRAUS DE BARRA CHATA EM ALUMINIO 3/4" X 1/4" X 300 MM                                                                                                                                                                                                                                                                                                                                                                                                                                            </t>
  </si>
  <si>
    <t>37,80</t>
  </si>
  <si>
    <t>74,36</t>
  </si>
  <si>
    <t>35,45</t>
  </si>
  <si>
    <t>124,65</t>
  </si>
  <si>
    <t>5,91</t>
  </si>
  <si>
    <t>24,52</t>
  </si>
  <si>
    <t>24,55</t>
  </si>
  <si>
    <t>4,17</t>
  </si>
  <si>
    <t>6,42</t>
  </si>
  <si>
    <t>12,72</t>
  </si>
  <si>
    <t>118,02</t>
  </si>
  <si>
    <t xml:space="preserve">DISJUNTOR TERMOMAGNETICO AJUSTAVEL, TRIPOLAR DE 100 ATE 250A, CAPACIDADE DE INTERRUPCAO DE 35KA                                                                                                                                                                                                                                                                                                                                                                                                           </t>
  </si>
  <si>
    <t xml:space="preserve">DISJUNTOR TERMOMAGNETICO AJUSTAVEL, TRIPOLAR DE 300 ATE 400A, CAPACIDADE DE INTERRUPCAO DE 35KA                                                                                                                                                                                                                                                                                                                                                                                                           </t>
  </si>
  <si>
    <t xml:space="preserve">DISJUNTOR TERMOMAGNETICO AJUSTAVEL, TRIPOLAR DE 450 ATE 600A, CAPACIDADE DE INTERRUPCAO DE 35KA                                                                                                                                                                                                                                                                                                                                                                                                           </t>
  </si>
  <si>
    <t xml:space="preserve">DISJUNTOR TERMOMAGNETICO PARA TRILHO DIN (IEC), BIPOLAR, 40 - 50 A                                                                                                                                                                                                                                                                                                                                                                                                                                        </t>
  </si>
  <si>
    <t xml:space="preserve">DISJUNTOR TERMOMAGNETICO PARA TRILHO DIN (IEC), BIPOLAR, 6 - 32 A                                                                                                                                                                                                                                                                                                                                                                                                                                         </t>
  </si>
  <si>
    <t xml:space="preserve">DISJUNTOR TERMOMAGNETICO PARA TRILHO DIN (IEC), BIPOLAR, 63 A                                                                                                                                                                                                                                                                                                                                                                                                                                             </t>
  </si>
  <si>
    <t xml:space="preserve">DISJUNTOR TERMOMAGNETICO PARA TRILHO DIN (IEC), MONOPOLAR, 40 - 50 A, ICC - 5KA / 250 VCA                                                                                                                                                                                                                                                                                                                                                                                                                 </t>
  </si>
  <si>
    <t xml:space="preserve">DISJUNTOR TERMOMAGNETICO PARA TRILHO DIN (IEC), MONOPOLAR, 6 - 32 A                                                                                                                                                                                                                                                                                                                                                                                                                                       </t>
  </si>
  <si>
    <t xml:space="preserve">DISJUNTOR TERMOMAGNETICO PARA TRILHO DIN (IEC), MONOPOLAR, 63 A                                                                                                                                                                                                                                                                                                                                                                                                                                           </t>
  </si>
  <si>
    <t xml:space="preserve">DISJUNTOR TERMOMAGNETICO PARA TRILHO DIN (IEC), TRIPOLAR, 10 - 50 A                                                                                                                                                                                                                                                                                                                                                                                                                                       </t>
  </si>
  <si>
    <t xml:space="preserve">DISJUNTOR TERMOMAGNETICO PARA TRILHO DIN (IEC), TRIPOLAR, 63 A                                                                                                                                                                                                                                                                                                                                                                                                                                            </t>
  </si>
  <si>
    <t xml:space="preserve">DISJUNTOR TERMOMAGNETICO TRIPOLAR 125 A / 425 V / ICC - 25 KA                                                                                                                                                                                                                                                                                                                                                                                                                                             </t>
  </si>
  <si>
    <t>30,19</t>
  </si>
  <si>
    <t>391.246,87</t>
  </si>
  <si>
    <t>89.991,11</t>
  </si>
  <si>
    <t xml:space="preserve">DISTRIBUIDOR METALICO, COM ROSCA, 2 SAIDAS, DN 1" X 1/2", PARA CONEXAO COM ANEL DESLIZANTE EM TUBO PEX PARA INST. AGUA QUENTE/FRIA                                                                                                                                                                                                                                                                                                                                                                        </t>
  </si>
  <si>
    <t xml:space="preserve">DISTRIBUIDOR METALICO, COM ROSCA, 2 SAIDAS, DN 3/4" X 1/2", PARA CONEXAO COM ANEL DESLIZANTE EM TUBO PEX PARA INST. AGUA QUENTE/FRIA                                                                                                                                                                                                                                                                                                                                                                      </t>
  </si>
  <si>
    <t>19,91</t>
  </si>
  <si>
    <t xml:space="preserve">DISTRIBUIDOR METALICO, COM ROSCA, 3 SAIDAS, DN 1" X 1/2", PARA CONEXAO COM ANEL DESLIZANTE EM TUBO PEX PARA INST. AGUA QUENTE/FRIA                                                                                                                                                                                                                                                                                                                                                                        </t>
  </si>
  <si>
    <t>37,59</t>
  </si>
  <si>
    <t xml:space="preserve">DISTRIBUIDOR METALICO, COM ROSCA, 3 SAIDAS, DN 3/4" X 1/2", PARA CONEXAO COM ANEL DESLIZANTE EM TUBO PEX PARA INST. AGUA QUENTE/FRIA                                                                                                                                                                                                                                                                                                                                                                      </t>
  </si>
  <si>
    <t>25,99</t>
  </si>
  <si>
    <t xml:space="preserve">DISTRIBUIDOR, PLASTICO, 2 SAIDAS, DN 32 X 16 MM, PARA CONEXAO COM CRIMPAGEM, EM TUBO PEX PARA INST. AGUA QUENTE/FRIA                                                                                                                                                                                                                                                                                                                                                                                      </t>
  </si>
  <si>
    <t>121,76</t>
  </si>
  <si>
    <t xml:space="preserve">DISTRIBUIDOR, PLASTICO, 2 SAIDAS, DN 32 X 25 MM, PARA CONEXAO COM CRIMPAGEM, EM TUBO PEX PARA INST. AGUA QUENTE/FRIA                                                                                                                                                                                                                                                                                                                                                                                      </t>
  </si>
  <si>
    <t>139,16</t>
  </si>
  <si>
    <t xml:space="preserve">DISTRIBUIDOR, PLASTICO, 3 SAIDAS, DN 32 X 16 MM, PARA CONEXAO COM CRIMPAGEM, EM TUBO PEX PARA INST. AGUA QUENTE/FRIA                                                                                                                                                                                                                                                                                                                                                                                      </t>
  </si>
  <si>
    <t>133,37</t>
  </si>
  <si>
    <t xml:space="preserve">DISTRIBUIDOR, PLASTICO, 3 SAIDAS, DN 32 X 25 MM, PARA CONEXAO COM CRIMPAGEM, EM TUBO PEX PARA INST. AGUA QUENTE/FRIA                                                                                                                                                                                                                                                                                                                                                                                      </t>
  </si>
  <si>
    <t>162,34</t>
  </si>
  <si>
    <t xml:space="preserve">DOBRADEIRA ELETROMECANICA DE VERGALHAO, PARA ACO DE DIAMETRO ATE 1 1/2", MOTOR ELETRICO TRIFASICO, POTENCIA DE 3 HP ATE 5 HP                                                                                                                                                                                                                                                                                                                                                                              </t>
  </si>
  <si>
    <t>9,92</t>
  </si>
  <si>
    <t>1.971,29</t>
  </si>
  <si>
    <t>164,57</t>
  </si>
  <si>
    <t>346,70</t>
  </si>
  <si>
    <t>10,23</t>
  </si>
  <si>
    <t>161.051,37</t>
  </si>
  <si>
    <t>15,99</t>
  </si>
  <si>
    <t>22,48</t>
  </si>
  <si>
    <t>26,86</t>
  </si>
  <si>
    <t>21,23</t>
  </si>
  <si>
    <t>27,32</t>
  </si>
  <si>
    <t>36,39</t>
  </si>
  <si>
    <t>6,83</t>
  </si>
  <si>
    <t>4,16</t>
  </si>
  <si>
    <t xml:space="preserve">ELETRODUTO/DUTO PEAD FLEXIVEL PAREDE SIMPLES, CORRUGACAO HELICOIDAL, COR PRETA, SEM ROSCA, DE 1 1/2", CRC 680 N, PARA CABEAMENTO SUBTERRANEO (NBR 15715)                                                                                                                                                                                                                                                                                                                                                  </t>
  </si>
  <si>
    <t xml:space="preserve">ELETRODUTO/DUTO PEAD FLEXIVEL PAREDE SIMPLES, CORRUGACAO HELICOIDAL, COR PRETA, SEM ROSCA, DE 1 1/4", CRC 680 N, PARA CABEAMENTO SUBTERRANEO (NBR 15715)                                                                                                                                                                                                                                                                                                                                                  </t>
  </si>
  <si>
    <t xml:space="preserve">ELETRODUTO/DUTO PEAD FLEXIVEL PAREDE SIMPLES, CORRUGACAO HELICOIDAL, COR PRETA, SEM ROSCA, DE 2", CRC 680 N, PARA CABEAMENTO SUBTERRANEO (NBR 15715)                                                                                                                                                                                                                                                                                                                                                      </t>
  </si>
  <si>
    <t xml:space="preserve">ELETRODUTO/DUTO PEAD FLEXIVEL PAREDE SIMPLES, CORRUGACAO HELICOIDAL, COR PRETA, SEM ROSCA, DE 3", CRC 680 N, PARA CABEAMENTO SUBTERRANEO (NBR 15715)                                                                                                                                                                                                                                                                                                                                                      </t>
  </si>
  <si>
    <t xml:space="preserve">ELETRODUTO/DUTO PEAD FLEXIVEL PAREDE SIMPLES, CORRUGACAO HELICOIDAL, COR PRETA, SEM ROSCA, DE 4", CRC 680 N, PARA CABEAMENTO SUBTERRANEO (NBR 15715)                                                                                                                                                                                                                                                                                                                                                      </t>
  </si>
  <si>
    <t>70.127,20</t>
  </si>
  <si>
    <t>330.157,49</t>
  </si>
  <si>
    <t xml:space="preserve">EMENDA PARA CALHA PLUVIAL, PVC, DIAMETRO ENTRE 119 E 170 MM, PARA DRENAGEM PLUVIAL PREDIAL                                                                                                                                                                                                                                                                                                                                                                                                                </t>
  </si>
  <si>
    <t>39,88</t>
  </si>
  <si>
    <t>55,92</t>
  </si>
  <si>
    <t>61,21</t>
  </si>
  <si>
    <t>7,40</t>
  </si>
  <si>
    <t xml:space="preserve">ENGENHEIRO CIVIL DE OBRA JUNIOR (HORISTA)                                                                                                                                                                                                                                                                                                                                                                                                                                                                 </t>
  </si>
  <si>
    <t xml:space="preserve">ENGENHEIRO CIVIL DE OBRA PLENO (HORISTA)                                                                                                                                                                                                                                                                                                                                                                                                                                                                  </t>
  </si>
  <si>
    <t xml:space="preserve">ENGENHEIRO CIVIL DE OBRA SENIOR (HORISTA)                                                                                                                                                                                                                                                                                                                                                                                                                                                                 </t>
  </si>
  <si>
    <t>1,43</t>
  </si>
  <si>
    <t>269,97</t>
  </si>
  <si>
    <t>226,41</t>
  </si>
  <si>
    <t>199,20</t>
  </si>
  <si>
    <t>1,25</t>
  </si>
  <si>
    <t>236,16</t>
  </si>
  <si>
    <t>0,86</t>
  </si>
  <si>
    <t>162,97</t>
  </si>
  <si>
    <t>233,35</t>
  </si>
  <si>
    <t>325,51</t>
  </si>
  <si>
    <t>250,24</t>
  </si>
  <si>
    <t>337,87</t>
  </si>
  <si>
    <t>132,94</t>
  </si>
  <si>
    <t>565.124,71</t>
  </si>
  <si>
    <t xml:space="preserve">EQUIPAMENTO P/ DEMARCACAO DE FAIXAS DE TRAFEGO A QUENTE, A SER MONTADO SOBRE CAMINHAO DE PBT MIN. DE 17 T, DIST. MIN. ENTRE EIXOS 5,2 M, CAPACIDADE PARA 1.000 KG DE MATERIAL TERMOPLASTICO (INCLUI MONTAGEM, NAO INCLUI CAMINHAO, NEM COMPRESSOR DE AR)                                                                                                                                                                                                                                                  </t>
  </si>
  <si>
    <t>79,80</t>
  </si>
  <si>
    <t>211,38</t>
  </si>
  <si>
    <t>257,14</t>
  </si>
  <si>
    <t>64,52</t>
  </si>
  <si>
    <t>65,12</t>
  </si>
  <si>
    <t>70,12</t>
  </si>
  <si>
    <t>106,28</t>
  </si>
  <si>
    <t>116,57</t>
  </si>
  <si>
    <t>116.000,00</t>
  </si>
  <si>
    <t>246.246,87</t>
  </si>
  <si>
    <t>4,97</t>
  </si>
  <si>
    <t>14,98</t>
  </si>
  <si>
    <t>37,93</t>
  </si>
  <si>
    <t>6.025,10</t>
  </si>
  <si>
    <t>414,76</t>
  </si>
  <si>
    <t>752,30</t>
  </si>
  <si>
    <t>1.030,35</t>
  </si>
  <si>
    <t>164,75</t>
  </si>
  <si>
    <t>240,36</t>
  </si>
  <si>
    <t>21,15</t>
  </si>
  <si>
    <t xml:space="preserve">EXAMES - HORISTA (COLETADO CAIXA - ENCARGOS COMPLEMENTARES)                                                                                                                                                                                                                                                                                                                                                                                                                                               </t>
  </si>
  <si>
    <t xml:space="preserve">EXAMES - MENSALISTA (COLETADO CAIXA - ENCARGOS COMPLEMENTARES)                                                                                                                                                                                                                                                                                                                                                                                                                                            </t>
  </si>
  <si>
    <t>252,08</t>
  </si>
  <si>
    <t>24,91</t>
  </si>
  <si>
    <t>11,84</t>
  </si>
  <si>
    <t>72,07</t>
  </si>
  <si>
    <t>21,41</t>
  </si>
  <si>
    <t>108,69</t>
  </si>
  <si>
    <t>142,16</t>
  </si>
  <si>
    <t>23,56</t>
  </si>
  <si>
    <t>51,06</t>
  </si>
  <si>
    <t>88,77</t>
  </si>
  <si>
    <t>92,26</t>
  </si>
  <si>
    <t>0,85</t>
  </si>
  <si>
    <t>59,28</t>
  </si>
  <si>
    <t>18,73</t>
  </si>
  <si>
    <t>155,21</t>
  </si>
  <si>
    <t>371,21</t>
  </si>
  <si>
    <t>114,72</t>
  </si>
  <si>
    <t>1,23</t>
  </si>
  <si>
    <t>232,31</t>
  </si>
  <si>
    <t>5,63</t>
  </si>
  <si>
    <t>8,82</t>
  </si>
  <si>
    <t>10,20</t>
  </si>
  <si>
    <t>12,82</t>
  </si>
  <si>
    <t>16,27</t>
  </si>
  <si>
    <t>1.966,98</t>
  </si>
  <si>
    <t>2.984,23</t>
  </si>
  <si>
    <t>5.113,27</t>
  </si>
  <si>
    <t>4,85</t>
  </si>
  <si>
    <t>6,82</t>
  </si>
  <si>
    <t>87,41</t>
  </si>
  <si>
    <t>2,91</t>
  </si>
  <si>
    <t>9,60</t>
  </si>
  <si>
    <t>7,96</t>
  </si>
  <si>
    <t>116,30</t>
  </si>
  <si>
    <t xml:space="preserve">FOSSA SEPTICA, SEM FILTRO, EM POLIETILENO DE ALTA DENSIDADE (PEAD), PARA 15 A 30 CONTRIBUINTES, CILINDRICA, COM TAMPA, CAPACIDADE APROXIMADA DE *5500* LITROS (NBR 7229)                                                                                                                                                                                                                                                                                                                                  </t>
  </si>
  <si>
    <t>5.797,98</t>
  </si>
  <si>
    <t xml:space="preserve">FOSSA SEPTICA, SEM FILTRO, EM POLIETILENO DE ALTA DENSIDADE (PEAD), PARA 4 A 7 CONTRIBUINTES, CILINDRICA, COM TAMPA, CAPACIDADE APROXIMADA DE *1100* LITROS (NBR 7229)                                                                                                                                                                                                                                                                                                                                    </t>
  </si>
  <si>
    <t>1.771,32</t>
  </si>
  <si>
    <t xml:space="preserve">FOSSA SEPTICA, SEM FILTRO, EM POLIETILENO DE ALTA DENSIDADE (PEAD), PARA 8 A 14 CONTRIBUINTES, CILINDRICA, COM TAMPA, CAPACIDADE APROXIMADA DE *3000* LITROS (NBR 7229)                                                                                                                                                                                                                                                                                                                                   </t>
  </si>
  <si>
    <t>3.129,13</t>
  </si>
  <si>
    <t xml:space="preserve">FOSSA SEPTICA,SEM FILTRO, EM POLIETILENO DE ALTA DENSIDADE (PEAD), PARA 40 A 52 CONTRIBUINTES, CILINDRICA, COM TAMPA, CAPACIDADE APROXIMADA DE *10000* LITROS (NBR 7229)                                                                                                                                                                                                                                                                                                                                  </t>
  </si>
  <si>
    <t>12.229,47</t>
  </si>
  <si>
    <t>6,72</t>
  </si>
  <si>
    <t>8,59</t>
  </si>
  <si>
    <t>13,81</t>
  </si>
  <si>
    <t>17,30</t>
  </si>
  <si>
    <t>8.600,61</t>
  </si>
  <si>
    <t>18,45</t>
  </si>
  <si>
    <t>18,34</t>
  </si>
  <si>
    <t>18,75</t>
  </si>
  <si>
    <t>15,00</t>
  </si>
  <si>
    <t>8,41</t>
  </si>
  <si>
    <t>38,03</t>
  </si>
  <si>
    <t xml:space="preserve">GRAXA LUBRIFICANTE A BASE DE LITIO, DE MULTIPLAS APLICACOES E CONTENDO ADITIVOS DE EXTREMA PRESSAO (GRAU DE VISCOSIDADE NLGI 2)                                                                                                                                                                                                                                                                                                                                                                           </t>
  </si>
  <si>
    <t>719.505,07</t>
  </si>
  <si>
    <t>815.170,02</t>
  </si>
  <si>
    <t>1.514.276,75</t>
  </si>
  <si>
    <t>4.644,33</t>
  </si>
  <si>
    <t>212.898,11</t>
  </si>
  <si>
    <t>238.170,66</t>
  </si>
  <si>
    <t>153.786,79</t>
  </si>
  <si>
    <t>180.381,49</t>
  </si>
  <si>
    <t>219.695,42</t>
  </si>
  <si>
    <t>254.384,16</t>
  </si>
  <si>
    <t>136.951,18</t>
  </si>
  <si>
    <t>133.667,32</t>
  </si>
  <si>
    <t>192.083,16</t>
  </si>
  <si>
    <t>124.879,50</t>
  </si>
  <si>
    <t>104.284,34</t>
  </si>
  <si>
    <t>178.755,02</t>
  </si>
  <si>
    <t>159.153,57</t>
  </si>
  <si>
    <t>191.333,08</t>
  </si>
  <si>
    <t>112.469,48</t>
  </si>
  <si>
    <t>26,24</t>
  </si>
  <si>
    <t>1.258.165,24</t>
  </si>
  <si>
    <t>2.419.548,54</t>
  </si>
  <si>
    <t>4.113.232,50</t>
  </si>
  <si>
    <t>252.088,58</t>
  </si>
  <si>
    <t>397.058,59</t>
  </si>
  <si>
    <t>1.470.425,78</t>
  </si>
  <si>
    <t>139.625,00</t>
  </si>
  <si>
    <t>326.373,43</t>
  </si>
  <si>
    <t>342.998,80</t>
  </si>
  <si>
    <t>364.896,09</t>
  </si>
  <si>
    <t xml:space="preserve">INSTALADOR DE TUBULACOES - TUBOS/EQUIPAMENTOS (HORISTA)                                                                                                                                                                                                                                                                                                                                                                                                                                                   </t>
  </si>
  <si>
    <t>1.148,00</t>
  </si>
  <si>
    <t>96,54</t>
  </si>
  <si>
    <t>509,60</t>
  </si>
  <si>
    <t>867,65</t>
  </si>
  <si>
    <t>29,55</t>
  </si>
  <si>
    <t>348,79</t>
  </si>
  <si>
    <t>968,87</t>
  </si>
  <si>
    <t xml:space="preserve">JANELA BASCULANTE, EM ALUMINIO PERFIL 20, 80 X 60 CM (A X L), 4 FLS (1 FIXA E 3 MOVEIS), ACABAMENTO BRANCO OU BRILHANTE, BATENTE DE 3 A 4 CM, COM VIDRO 4 MM, SEM GUARNICAO                                                                                                                                                                                                                                                                                                                               </t>
  </si>
  <si>
    <t>1.437,16</t>
  </si>
  <si>
    <t>821,11</t>
  </si>
  <si>
    <t xml:space="preserve">JANELA DE CORRER, EM ALUMINIO PEFIL 25, 100 X 200 CM (A X L), 4 FLS, SEM BANDEIRA, ACABAMENTO BRANCO OU BRILHANTE, BATENTE DE 6 A 7 CM, COM VIDRO 4 MM, SEM GUARNICAO/ALIZAR                                                                                                                                                                                                                                                                                                                              </t>
  </si>
  <si>
    <t xml:space="preserve">JANELA DE CORRER, EM ALUMINIO PERFIL 25, 100 X 120 CM (A X L), 2 FLS MOVEIS, SEM BANDEIRA, ACABAMENTO BRANCO OU BRILHANTE, BATENTE DE 6 A 7 CM, COM VIDRO 4 MM, SEM GUARNICAO                                                                                                                                                                                                                                                                                                                             </t>
  </si>
  <si>
    <t xml:space="preserve">JANELA DE CORRER, EM ALUMINIO PERFIL 25, 100 X 150 CM (A X L), 2 FLS MOVEIS, SEM BANDEIRA, ACABAMENTO BRANCO OU BRILHANTE, BATENTE DE 6 A 7 CM, COM VIDRO 4 MM, SEM GUARNICAO                                                                                                                                                                                                                                                                                                                             </t>
  </si>
  <si>
    <t xml:space="preserve">JANELA DE CORRER, EM ALUMINIO PERFIL 25, 100 X 150 CM (A X L), 4 FLS MOVEIS, SEM BANDEIRA, ACABAMENTO BRANCO OU BRILHANTE, BATENTE DE 6 A 7 CM, COM VIDRO 4 MM, SEM GUARNICAO/ALIZAR                                                                                                                                                                                                                                                                                                                      </t>
  </si>
  <si>
    <t xml:space="preserve">JANELA DE CORRER, EM ALUMINIO PERFIL 25, 120 X 150 CM (A X L), 4 FLS, BANDEIRA COM BASCULA, ACABAMENTO BRANCO OU BRILHANTE, BATENTE/REQUADRO DE 6 A 14 CM, COM VIDRO 4 MM, SEM GUARNICAO/ALIZAR                                                                                                                                                                                                                                                                                                           </t>
  </si>
  <si>
    <t>1.370,82</t>
  </si>
  <si>
    <t>1.737,35</t>
  </si>
  <si>
    <t>1.068,17</t>
  </si>
  <si>
    <t>1.076,34</t>
  </si>
  <si>
    <t xml:space="preserve">JANELA INTEGRADA VENEZIANA EM ALUMINIO PERFIL 25, 120 X 120 CM (A X L), 2 FLS ( 2 VIDROS) E VENEZIANA COM ACIONAMENTO MANUAL, SEM BANDEIRA, ACABAMENTO BRILHANTE, BATENTE DE 11,50 A 12,50 CM, COM VIDRO 4 MM, INCLUSO GUARNICAO                                                                                                                                                                                                                                                                          </t>
  </si>
  <si>
    <t>1.517,90</t>
  </si>
  <si>
    <t xml:space="preserve">JANELA MAXIM AR, EM ALUMINIO PERFIL 25, 60 X 80 CM (A X L), ACABAMENTO BRANCO OU BRILHANTE, BATENTE DE 4 A 5 CM, COM VIDRO 4 MM, SEM GUARNICAO/ALIZAR                                                                                                                                                                                                                                                                                                                                                     </t>
  </si>
  <si>
    <t xml:space="preserve">JANELA VENEZIANA DE CORRER, EM ALUMINIO PERFIL 25, 100 X 120 CM (A X L), 3 FLS (2 VENEZIANAS E 1 VIDRO), SEM BANDEIRA, ACABAMENTO BRANCO OU BRILHANTE, BATENTE DE 8 A 9 CM, COM VIDRO 4 MM, SEM GUARNICAO/ALIZAR                                                                                                                                                                                                                                                                                          </t>
  </si>
  <si>
    <t xml:space="preserve">JANELA VENEZIANA DE CORRER, EM ALUMINIO PERFIL 25, 100 X 150 CM (A X L), 6 FLS (4 VENEZIANAS E 2 VIDROS), SEM BANDEIRA, ACABAMENTO BRANCO OU BRILHANTE, BATENTE DE 8 A 9 CM, COM VIDRO 4 MM, SEM GUARNICAO / ALIZAR                                                                                                                                                                                                                                                                                       </t>
  </si>
  <si>
    <t xml:space="preserve">JOELHO CPVC, SOLDAVEL, 90 GRAUS, 114 MM, PARA AGUA QUENTE                                                                                                                                                                                                                                                                                                                                                                                                                                                 </t>
  </si>
  <si>
    <t xml:space="preserve">JOELHO DE REDUCAO, PVC SOLDAVEL, 90 GRAUS, 25 MM X 20 MM, COR MARROM, PARA AGUA FRIA PREDIAL                                                                                                                                                                                                                                                                                                                                                                                                              </t>
  </si>
  <si>
    <t xml:space="preserve">JOELHO DE REDUCAO, PVC SOLDAVEL, 90 GRAUS, 32 MM X 25 MM, COR MARROM, PARA AGUA FRIA PREDIAL                                                                                                                                                                                                                                                                                                                                                                                                              </t>
  </si>
  <si>
    <t xml:space="preserve">JOELHO DE REDUCAO, PVC, ROSCAVEL, 90 GRAUS, 1" X 3/4", COR BRANCA, PARA AGUA FRIA PREDIAL                                                                                                                                                                                                                                                                                                                                                                                                                 </t>
  </si>
  <si>
    <t xml:space="preserve">JOELHO DE REDUCAO, PVC, ROSCAVEL, 90 GRAUS, 3/4" X 1/2", COR BRANCA, PARA AGUA FRIA PREDIAL                                                                                                                                                                                                                                                                                                                                                                                                               </t>
  </si>
  <si>
    <t xml:space="preserve">JOELHO PPR 45 GRAUS, SOLDAVEL, F/F, DN 20 MM, PARA AGUA QUENTE PREDIAL                                                                                                                                                                                                                                                                                                                                                                                                                                    </t>
  </si>
  <si>
    <t xml:space="preserve">JOELHO PPR 45 GRAUS, SOLDAVEL, F/F, DN 25 MM, PARA AGUA QUENTE PREDIAL                                                                                                                                                                                                                                                                                                                                                                                                                                    </t>
  </si>
  <si>
    <t xml:space="preserve">JOELHO PPR 45 GRAUS, SOLDAVEL, F/F, DN 40 MM, PARA AQUA QUENTE E FRIA PREDIAL                                                                                                                                                                                                                                                                                                                                                                                                                             </t>
  </si>
  <si>
    <t xml:space="preserve">JOELHO PPR 45 GRAUS, SOLDAVEL, F/F, DN 50 MM, PARA AQUA QUENTE E FRIA PREDIAL                                                                                                                                                                                                                                                                                                                                                                                                                             </t>
  </si>
  <si>
    <t xml:space="preserve">JOELHO PPR 45 GRAUS, SOLDAVEL, F/F, DN 63 MM, PARA AQUA QUENTE E FRIA PREDIAL                                                                                                                                                                                                                                                                                                                                                                                                                             </t>
  </si>
  <si>
    <t>35,59</t>
  </si>
  <si>
    <t xml:space="preserve">JOELHO PPR 45 GRAUS, SOLDAVEL, F/F, DN 75 MM, PARA AQUA QUENTE E FRIA PREDIAL                                                                                                                                                                                                                                                                                                                                                                                                                             </t>
  </si>
  <si>
    <t>71,12</t>
  </si>
  <si>
    <t xml:space="preserve">JOELHO PPR 45 GRAUS, SOLDAVEL, F/F, DN 90 MM, PARA AQUA QUENTE E FRIA PREDIAL                                                                                                                                                                                                                                                                                                                                                                                                                             </t>
  </si>
  <si>
    <t>127,97</t>
  </si>
  <si>
    <t xml:space="preserve">JOELHO PPR, 45 GRAUS, SOLDAVEL, F/F, DN 32 MM, PARA AGUA QUENTE PREDIAL                                                                                                                                                                                                                                                                                                                                                                                                                                   </t>
  </si>
  <si>
    <t xml:space="preserve">JOELHO PPR, 90 GRAUS, SOLDAVEL, F/F, DN 110 MM, PARA AGUA QUENTE PREDIAL                                                                                                                                                                                                                                                                                                                                                                                                                                  </t>
  </si>
  <si>
    <t>278,90</t>
  </si>
  <si>
    <t xml:space="preserve">JOELHO PPR, 90 GRAUS, SOLDAVEL, F/F, DN 20 MM, PARA AGUA QUENTE PREDIAL                                                                                                                                                                                                                                                                                                                                                                                                                                   </t>
  </si>
  <si>
    <t xml:space="preserve">JOELHO PPR, 90 GRAUS, SOLDAVEL, F/F, DN 25 MM, PARA AGUA QUENTE PREDIAL                                                                                                                                                                                                                                                                                                                                                                                                                                   </t>
  </si>
  <si>
    <t>2,34</t>
  </si>
  <si>
    <t xml:space="preserve">JOELHO PPR, 90 GRAUS, SOLDAVEL, F/F, DN 32 MM, PARA AGUA QUENTE PREDIAL                                                                                                                                                                                                                                                                                                                                                                                                                                   </t>
  </si>
  <si>
    <t xml:space="preserve">JOELHO PPR, 90 GRAUS, SOLDAVEL, F/F, DN 40 MM, PARA AGUA QUENTE PREDIAL                                                                                                                                                                                                                                                                                                                                                                                                                                   </t>
  </si>
  <si>
    <t xml:space="preserve">JOELHO PPR, 90 GRAUS, SOLDAVEL, F/F, DN 50 MM, PARA AGUA QUENTE PREDIAL                                                                                                                                                                                                                                                                                                                                                                                                                                   </t>
  </si>
  <si>
    <t xml:space="preserve">JOELHO PPR, 90 GRAUS, SOLDAVEL, F/F, DN 63 MM, PARA AGUA QUENTE PREDIAL                                                                                                                                                                                                                                                                                                                                                                                                                                   </t>
  </si>
  <si>
    <t>21,57</t>
  </si>
  <si>
    <t xml:space="preserve">JOELHO PPR, 90 GRAUS, SOLDAVEL, F/F, DN 75 MM, PARA AGUA QUENTE PREDIAL                                                                                                                                                                                                                                                                                                                                                                                                                                   </t>
  </si>
  <si>
    <t>62,57</t>
  </si>
  <si>
    <t xml:space="preserve">JOELHO PPR, 90 GRAUS, SOLDAVEL, F/F, DN 90 MM, PARA AGUA QUENTE PREDIAL                                                                                                                                                                                                                                                                                                                                                                                                                                   </t>
  </si>
  <si>
    <t>79,50</t>
  </si>
  <si>
    <t xml:space="preserve">JOELHO PVC, ROSCAVEL, 45 GRAUS, 1/2", COR BRANCA, PARA AGUA FRIA PREDIAL                                                                                                                                                                                                                                                                                                                                                                                                                                  </t>
  </si>
  <si>
    <t xml:space="preserve">JOELHO PVC, ROSCAVEL, 45 GRAUS, 1", COR BRANCA, PARA AGUA FRIA PREDIAL                                                                                                                                                                                                                                                                                                                                                                                                                                    </t>
  </si>
  <si>
    <t xml:space="preserve">JOELHO PVC, ROSCAVEL, 45 GRAUS, 3/4", COR BRANCA, PARA AGUA FRIA PREDIAL                                                                                                                                                                                                                                                                                                                                                                                                                                  </t>
  </si>
  <si>
    <t xml:space="preserve">JOELHO PVC, ROSCAVEL, 90 GRAUS, 1/2", COR BRANCA, PARA AGUA FRIA PREDIAL                                                                                                                                                                                                                                                                                                                                                                                                                                  </t>
  </si>
  <si>
    <t xml:space="preserve">JOELHO PVC, ROSCAVEL, 90 GRAUS, 1", COR BRANCA, PARA AGUA FRIA PREDIAL                                                                                                                                                                                                                                                                                                                                                                                                                                    </t>
  </si>
  <si>
    <t xml:space="preserve">JOELHO PVC, ROSCAVEL, 90 GRAUS, 3/4", COR BRANCA, PARA AGUA FRIA PREDIAL                                                                                                                                                                                                                                                                                                                                                                                                                                  </t>
  </si>
  <si>
    <t xml:space="preserve">JOELHO PVC, SOLDAVEL COM ROSCA, 90 GRAUS, 20 MM X 1/2", COR MARROM, PARA AGUA FRIA PREDIAL                                                                                                                                                                                                                                                                                                                                                                                                                </t>
  </si>
  <si>
    <t>2,02</t>
  </si>
  <si>
    <t xml:space="preserve">JOELHO PVC, SOLDAVEL COM ROSCA, 90 GRAUS, 25 MM X 1/2", COR MARROM, PARA AGUA FRIA PREDIAL                                                                                                                                                                                                                                                                                                                                                                                                                </t>
  </si>
  <si>
    <t xml:space="preserve">JOELHO PVC, SOLDAVEL COM ROSCA, 90 GRAUS, 25 MM X 3/4", COR MARROM, PARA AGUA FRIA PREDIAL                                                                                                                                                                                                                                                                                                                                                                                                                </t>
  </si>
  <si>
    <t xml:space="preserve">JOELHO PVC, SOLDAVEL COM ROSCA, 90 GRAUS, 32 MM X 3/4", COR MARROM, PARA AGUA FRIA PREDIAL                                                                                                                                                                                                                                                                                                                                                                                                                </t>
  </si>
  <si>
    <t xml:space="preserve">JOELHO PVC, SOLDAVEL, BB, 90 GRAUS, SEM ANEL, DN 40 MM, PARA ESGOTO PREDIAL SECUNDARIO                                                                                                                                                                                                                                                                                                                                                                                                                    </t>
  </si>
  <si>
    <t xml:space="preserve">JOELHO PVC, SOLDAVEL, 90 GRAUS, 110 MM, COR MARROM, PARA AGUA FRIA PREDIAL                                                                                                                                                                                                                                                                                                                                                                                                                                </t>
  </si>
  <si>
    <t xml:space="preserve">JOELHO PVC, SOLDAVEL, 90 GRAUS, 20 MM, COR MARROM, PARA AGUA FRIA PREDIAL                                                                                                                                                                                                                                                                                                                                                                                                                                 </t>
  </si>
  <si>
    <t xml:space="preserve">JOELHO PVC, SOLDAVEL, 90 GRAUS, 25 MM, COR MARROM, PARA AGUA FRIA PREDIAL                                                                                                                                                                                                                                                                                                                                                                                                                                 </t>
  </si>
  <si>
    <t xml:space="preserve">JOELHO PVC, SOLDAVEL, 90 GRAUS, 32 MM, COR MARROM, PARA AGUA FRIA PREDIAL                                                                                                                                                                                                                                                                                                                                                                                                                                 </t>
  </si>
  <si>
    <t xml:space="preserve">JOELHO PVC, SOLDAVEL, 90 GRAUS, 40 MM, COR MARROM, PARA AGUA FRIA PREDIAL                                                                                                                                                                                                                                                                                                                                                                                                                                 </t>
  </si>
  <si>
    <t xml:space="preserve">JOELHO PVC, SOLDAVEL, 90 GRAUS, 50 MM, COR MARROM, PARA AGUA FRIA PREDIAL                                                                                                                                                                                                                                                                                                                                                                                                                                 </t>
  </si>
  <si>
    <t xml:space="preserve">JOELHO PVC, SOLDAVEL, 90 GRAUS, 60 MM, COR MARROM, PARA AGUA FRIA PREDIAL                                                                                                                                                                                                                                                                                                                                                                                                                                 </t>
  </si>
  <si>
    <t xml:space="preserve">JOELHO PVC, SOLDAVEL, 90 GRAUS, 85 MM, COR MARROM, PARA AGUA FRIA PREDIAL                                                                                                                                                                                                                                                                                                                                                                                                                                 </t>
  </si>
  <si>
    <t xml:space="preserve">JOELHO PVC, 90 GRAUS, ROSCAVEL, 1 1/4", COR BRANCA, AGUA FRIA PREDIAL                                                                                                                                                                                                                                                                                                                                                                                                                                     </t>
  </si>
  <si>
    <t xml:space="preserve">JOELHO/COTOVELO 90 GRAUS, METALICO, PARA CONEXAO COM ANEL DESLIZANTE, DN 16 MM, EM TUBO PEX PARA INST. AGUA QUENTE/FRIA                                                                                                                                                                                                                                                                                                                                                                                   </t>
  </si>
  <si>
    <t>9,42</t>
  </si>
  <si>
    <t xml:space="preserve">JOELHO/COTOVELO 90 GRAUS, METALICO, PARA CONEXAO COM ANEL DESLIZANTE, DN 20 MM, EM TUBO PEX PARA INST. AGUA QUENTE/FRIA                                                                                                                                                                                                                                                                                                                                                                                   </t>
  </si>
  <si>
    <t xml:space="preserve">JOELHO/COTOVELO 90 GRAUS, METALICO, PARA CONEXAO COM ANEL DESLIZANTE, DN 25 MM, EM TUBO PEX PARA INST. AGUA QUENTE/FRIA                                                                                                                                                                                                                                                                                                                                                                                   </t>
  </si>
  <si>
    <t xml:space="preserve">JOELHO/COTOVELO 90 GRAUS, METALICO, PARA CONEXAO COM ANEL DESLIZANTE, DN 32 MM, EM TUBO PEX PARA INST. AGUA QUENTE/FRIA                                                                                                                                                                                                                                                                                                                                                                                   </t>
  </si>
  <si>
    <t xml:space="preserve">JOELHO/COTOVELO 90 GRAUS, PLASTICO, PARA CONEXAO COM CRIMPAGEM, DN 16 MM, EM TUBO PEX PARA INST. AGUA QUENTE/FRIA                                                                                                                                                                                                                                                                                                                                                                                         </t>
  </si>
  <si>
    <t xml:space="preserve">JOELHO/COTOVELO 90 GRAUS, PLASTICO, PARA CONEXAO COM CRIMPAGEM, DN 20 MM, EM TUBO PEX PARA INST. AGUA QUENTE/FRIA                                                                                                                                                                                                                                                                                                                                                                                         </t>
  </si>
  <si>
    <t xml:space="preserve">JOELHO/COTOVELO 90 GRAUS, PLASTICO, PARA CONEXAO COM CRIMPAGEM, DN 25 MM, EM TUBO PEX PARA INST. AGUA QUENTE/FRIA                                                                                                                                                                                                                                                                                                                                                                                         </t>
  </si>
  <si>
    <t>20,47</t>
  </si>
  <si>
    <t xml:space="preserve">JOELHO/COTOVELO 90 GRAUS, ROSCA FEMEA TERMINAL, METALICO, PARA CONEXAO COM ANEL DESLIZANTE, DN 16 MM X 1/2", EM TUBO PEX PARA INST. AGUA QUENTE/FRIA                                                                                                                                                                                                                                                                                                                                                      </t>
  </si>
  <si>
    <t xml:space="preserve">JOELHO/COTOVELO 90 GRAUS, ROSCA FEMEA TERMINAL, METALICO, PARA CONEXAO COM ANEL DESLIZANTE, DN 20 MM X 1/2", EM TUBO PEX PARA INST. AGUA QUENTE/FRIA                                                                                                                                                                                                                                                                                                                                                      </t>
  </si>
  <si>
    <t xml:space="preserve">JOELHO/COTOVELO 90 GRAUS, ROSCA FEMEA TERMINAL, METALICO, PARA CONEXAO COM ANEL DESLIZANTE, DN 20 MM X 3/4", EM TUBO PEX PARA INST. AGUA QUENTE/FRIA                                                                                                                                                                                                                                                                                                                                                      </t>
  </si>
  <si>
    <t xml:space="preserve">JOELHO/COTOVELO 90 GRAUS, ROSCA FEMEA TERMINAL, METALICO, PARA CONEXAO COM ANEL DESLIZANTE, DN 25 MM X 3/4", EM TUBO PEX PARA INST. AGUA QUENTE/FRIA                                                                                                                                                                                                                                                                                                                                                      </t>
  </si>
  <si>
    <t>17,52</t>
  </si>
  <si>
    <t xml:space="preserve">JOELHO/COTOVELO 90 GRAUS, ROSCA FEMEA TERMINAL, PLASTICO, PARA CONEXAO COM CRIMPAGEM, DN 16 MM X 1/2", EM TUBO PEX PARA INST. AGUA QUENTE/FRIA                                                                                                                                                                                                                                                                                                                                                            </t>
  </si>
  <si>
    <t xml:space="preserve">JOELHO/COTOVELO 90 GRAUS, ROSCA FEMEA TERMINAL, PLASTICO, PARA CONEXAO COM CRIMPAGEM, DN 20 MM X 1/2", EM TUBO PEX PARA INST. AGUA QUENTE/FRIA                                                                                                                                                                                                                                                                                                                                                            </t>
  </si>
  <si>
    <t xml:space="preserve">JOELHO/COTOVELO 90 GRAUS, ROSCA FEMEA TERMINAL, PLASTICO, PARA CONEXAO COM CRIMPAGEM, DN 20 MM X 3/4", EM TUBO PEX PARA INST. AGUA QUENTE/FRIA                                                                                                                                                                                                                                                                                                                                                            </t>
  </si>
  <si>
    <t>14,67</t>
  </si>
  <si>
    <t xml:space="preserve">JOELHO/COTOVELO 90 GRAUS, ROSCA FEMEA TERMINAL, PLASTICO, PARA CONEXAO COM CRIMPAGEM, DN 25 MM X 1/2", EM TUBO PEX PARA INST. AGUA QUENTE/FRIA                                                                                                                                                                                                                                                                                                                                                            </t>
  </si>
  <si>
    <t>19,39</t>
  </si>
  <si>
    <t>10,84</t>
  </si>
  <si>
    <t xml:space="preserve">JOELHO, PVC SERIE R, 45 GRAUS, DN 100 MM, PARA ESGOTO PREDIAL                                                                                                                                                                                                                                                                                                                                                                                                                                             </t>
  </si>
  <si>
    <t>21,37</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</si>
  <si>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</si>
  <si>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</si>
  <si>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</si>
  <si>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</si>
  <si>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</si>
  <si>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20,30</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</si>
  <si>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</si>
  <si>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</si>
  <si>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</si>
  <si>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</si>
  <si>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20 MM, COR MARROM, PARA AGUA FRIA PREDIAL                                                                                                                                                                                                                                                                                                                                                                                                                                 </t>
  </si>
  <si>
    <t xml:space="preserve">JOELHO, PVC SOLDAVEL, 45 GRAUS, 25 MM, COR MARROM, PARA AGUA FRIA PREDIAL                                                                                                                                                                                                                                                                                                                                                                                                                                 </t>
  </si>
  <si>
    <t xml:space="preserve">JOELHO, PVC SOLDAVEL, 45 GRAUS, 32 MM, COR MARROM, PARA AGUA FRIA PREDIAL                                                                                                                                                                                                                                                                                                                                                                                                                                 </t>
  </si>
  <si>
    <t xml:space="preserve">JOELHO, PVC SOLDAVEL, 45 GRAUS, 40 MM, COR MARROM, PARA AGUA FRIA PREDIAL                                                                                                                                                                                                                                                                                                                                                                                                                                 </t>
  </si>
  <si>
    <t xml:space="preserve">JOELHO, PVC SOLDAVEL, 45 GRAUS, 50 MM, COR MARROM, PARA AGUA FRIA PREDIAL                                                                                                                                                                                                                                                                                                                                                                                                                                 </t>
  </si>
  <si>
    <t xml:space="preserve">JOELHO, PVC SOLDAVEL, 45 GRAUS, 60 MM, COR MARROM, PARA AGUA FRIA PREDIAL                                                                                                                                                                                                                                                                                                                                                                                                                                 </t>
  </si>
  <si>
    <t xml:space="preserve">JOELHO, PVC SOLDAVEL, 45 GRAUS, 75 MM, COR MARROM, PARA AGUA FRIA PREDIAL                                                                                                                                                                                                                                                                                                                                                                                                                                 </t>
  </si>
  <si>
    <t xml:space="preserve">JOELHO, PVC SOLDAVEL, 45 GRAUS, 85 MM, COR MARROM, PARA AGUA FRIA PREDIAL                                                                                                                                                                                                                                                                                                                                                                                                                                 </t>
  </si>
  <si>
    <t xml:space="preserve">JOELHO, PVC SOLDAVEL, 90 GRAUS, 75 MM, COR MARROM, PARA AGUA FRIA PREDIAL                                                                                                                                                                                                                                                                                                                                                                                                                                 </t>
  </si>
  <si>
    <t>57,07</t>
  </si>
  <si>
    <t>53,62</t>
  </si>
  <si>
    <t xml:space="preserve">JUNCAO DUPLA, PVC SERIE R, DN 100 X 100 X 100 MM, PARA ESGOTO PREDIAL                                                                                                                                                                                                                                                                                                                                                                                                                                     </t>
  </si>
  <si>
    <t xml:space="preserve">JUNCAO SIMPLES DE REDUCAO, PVC, DN 100 X 50 MM, SERIE NORMAL PARA ESGOTO PREDIAL                                                                                                                                                                                                                                                                                                                                                                                                                          </t>
  </si>
  <si>
    <t xml:space="preserve">JUNCAO SIMPLES DE REDUCAO, PVC, DN 100 X 75 MM, SERIE NORMAL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</si>
  <si>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</si>
  <si>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</si>
  <si>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</si>
  <si>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</si>
  <si>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</si>
  <si>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8,97</t>
  </si>
  <si>
    <t xml:space="preserve">JUNCAO SIMPLES, PVC SERIE R, DN 50 X 50 MM, PARA ESGOTO PREDIAL                                                                                                                                                                                                                                                                                                                                                                                                                                           </t>
  </si>
  <si>
    <t xml:space="preserve">JUNCAO SIMPLES, PVC SERIE R, DN 75 X 75 MM, PARA ESGOTO PREDIAL                                                                                                                                                                                                                                                                                                                                                                                                                                           </t>
  </si>
  <si>
    <t xml:space="preserve">JUNCAO SIMPLES, PVC, 45 GRAUS, DN 50 X 50 MM, SERIE NORMAL PARA ESGOTO PREDIAL                                                                                                                                                                                                                                                                                                                                                                                                                            </t>
  </si>
  <si>
    <t xml:space="preserve">JUNCAO SIMPLES, PVC, 45 GRAUS, DN 75 X 75 MM, SERIE NORMAL PARA ESGOTO PREDIAL                                                                                                                                                                                                                                                                                                                                                                                                                            </t>
  </si>
  <si>
    <t xml:space="preserve">JUNCAO, PVC, 45 GRAUS, JE, BBB, DN 150 MM, PARA TUBO CORRUGADO E/OU LISO, REDE COLETORA DE ESGOTO                                                                                                                                                                                                                                                                                                                                                                                                         </t>
  </si>
  <si>
    <t>86,56</t>
  </si>
  <si>
    <t>128,78</t>
  </si>
  <si>
    <t>484,67</t>
  </si>
  <si>
    <t>400,97</t>
  </si>
  <si>
    <t xml:space="preserve">KIT CHASSI COZINHA, CUBA SIMPLES SEM MAQUINA LAVAR LOUCA, INSTAL. PEX, QUADRO METALICO C/ TRAVESSA C/ FURO P/ESGOTO DN 50 MM E FUROS SUPERIORES P/AGUA, *340* X *650* MM (L X H), P/ CONEXAO COM ANEL DESLIZANTE (CONJUNTO COMPLETO)                                                                                                                                                                                                                                                                      </t>
  </si>
  <si>
    <t>52,21</t>
  </si>
  <si>
    <t xml:space="preserve">KIT CHASSI COZINHA, CUBA SIMPLES SEM MAQUINA LAVAR LOUCA, INSTAL. PEX, QUADRO METALICO C/ TRAVESSA COM FURO P/ESGOTO DN 50 MM E FUROS SUPERIORES P/AGUA, *340* X *650* MM (L X H), P/ CONEXAO COM CRIMPAGEM (CONJUNTO COMPLETO)                                                                                                                                                                                                                                                                           </t>
  </si>
  <si>
    <t xml:space="preserve">KIT CHASSI TANQUE E MAQUINA LAVAR ROUPA, INSTAL. PEX, QUADRO METALICO C/ TRAVESSA C/ FURO P/ ESGOTO DN 50 MM, FURO LATERAL P/ MAQUINA E FUROS SUPERIORES P/ AGUA, *344* X *442* MM (L X H), P/ CONEXAO COM ANEL DESLIZANTE (CONJUNTO COMPLETO)                                                                                                                                                                                                                                                            </t>
  </si>
  <si>
    <t>76,07</t>
  </si>
  <si>
    <t xml:space="preserve">KIT CHASSI TANQUE E MAQUINA LAVAR ROUPA, INSTAL. PEX, QUADRO METALICO C/ TRAVESSA C/ FURO P/ ESGOTO DN 50 MM, FURO LATERAL P/MAQUINA E FUROS SUPERIORES P/AGUA, *344* X *442* MM (L X H), P/ CONEXAO COM CRIMPAGEM (CONJUNTO COMPLETO)                                                                                                                                                                                                                                                                    </t>
  </si>
  <si>
    <t>72,60</t>
  </si>
  <si>
    <t xml:space="preserve">KIT CHUVEIRO, INSTAL. PEX, QUADRO METALICO C/ 2 TRAVESSAS, SUPERIOR C/ ESPERA P/ CHUVEIRO, INFERIOR C/ 2 REGISTROS DE PRESSAO 1/2 ", *390* X *900* MM (L X H), CONEXAO COM ANEL DESLIZANTE (CONJUNTO COMPLETO)                                                                                                                                                                                                                                                                                            </t>
  </si>
  <si>
    <t>166,66</t>
  </si>
  <si>
    <t xml:space="preserve">KIT CHUVEIRO, INSTAL. PEX, QUADRO METALICO C/2 TRAVESSAS, SUPERIOR C/ ESPERA P/ CHUVEIRO E INFERIOR C/2 REGISTROS DE PRESSAO 1/2 ", *390* X *900* MM (L X H), CONEXAO COM CRIMPAGEM (CONJUNTO COMPLETO)                                                                                                                                                                                                                                                                                                   </t>
  </si>
  <si>
    <t>351,63</t>
  </si>
  <si>
    <t>80,27</t>
  </si>
  <si>
    <t>60,79</t>
  </si>
  <si>
    <t>57,13</t>
  </si>
  <si>
    <t>59,23</t>
  </si>
  <si>
    <t>18,14</t>
  </si>
  <si>
    <t>295.000,00</t>
  </si>
  <si>
    <t>250.504,73</t>
  </si>
  <si>
    <t>419.376,48</t>
  </si>
  <si>
    <t>711.748,80</t>
  </si>
  <si>
    <t>12,14</t>
  </si>
  <si>
    <t>1.235,91</t>
  </si>
  <si>
    <t xml:space="preserve">LOCACAO DE ANDAIME METALICO TIPO FACHADEIRO, PECAS COM APROXIMADAMENTE 1,20 M DE LARGURA E 2,0 M DE ALTURA, INCLUINDO DIAGONAIS EM X, BARRAS DE LIGACAO, SAPATAS E DEMAIS ITENS NECESSARIOS A MONTAGEM (NAO INCLUI INSTALACAO)                                                                                                                                                                                                                                                                            </t>
  </si>
  <si>
    <t xml:space="preserve">LOCACAO DE CRUZETA, SIMPLES, PARA ESCORA METALICA, COMPRIMENTO ENTRE 50 A 60 CM, PARA ESCORA DE 1,80 A 3,20 METROS E TUBO EXTERNO ATE 48 MM DE DIAMETRO                                                                                                                                                                                                                                                                                                                                                   </t>
  </si>
  <si>
    <t>500,00</t>
  </si>
  <si>
    <t>1,55</t>
  </si>
  <si>
    <t xml:space="preserve">LUBRIFICANTE REDUTOR DE TORQUE E ARRASTO DE ALTO DESEMPENHO, PARA PERFURACAO HORIZONTAL DIRECIONAL, HDD                                                                                                                                                                                                                                                                                                                                                                                                   </t>
  </si>
  <si>
    <t xml:space="preserve">LUVA CPVC, SOLDAVEL, 114 MM, PARA AGUA QUENTE PREDIAL                                                                                                                                                                                                                                                                                                                                                                                                                                                     </t>
  </si>
  <si>
    <t>5,20</t>
  </si>
  <si>
    <t xml:space="preserve">LUVA DE CORRER PARA TUBO SOLDAVEL, PVC, 40 MM, PARA AGUA FRIA PREDIAL                                                                                                                                                                                                                                                                                                                                                                                                                                     </t>
  </si>
  <si>
    <t xml:space="preserve">LUVA DE CORRER PVC, JE, DN 250 MM, PARA REDE COLETORA DE ESGOTO                                                                                                                                                                                                                                                                                                                                                                                                                                           </t>
  </si>
  <si>
    <t>13,67</t>
  </si>
  <si>
    <t xml:space="preserve">LUVA DE CORRER, PVC SERIE R, 100 MM, PARA ESGOTO PREDIAL                                                                                                                                                                                                                                                                                                                                                                                                                                                  </t>
  </si>
  <si>
    <t xml:space="preserve">LUVA DE CORRER, PVC SERIE R, 150 MM, PARA ESGOTO PREDIAL                                                                                                                                                                                                                                                                                                                                                                                                                                                  </t>
  </si>
  <si>
    <t xml:space="preserve">LUVA DE CORRER, PVC SERIE R, 75 MM, PARA ESGOTO PREDIAL                                                                                                                                                                                                                                                                                                                                                                                                                                                   </t>
  </si>
  <si>
    <t>20,10</t>
  </si>
  <si>
    <t xml:space="preserve">LUVA DE REDUCAO, SOLDAVEL, PVC, 50 X 25 MM, PARA AGUA FRIA PREDIAL                                                                                                                                                                                                                                                                                                                                                                                                                                        </t>
  </si>
  <si>
    <t>3,67</t>
  </si>
  <si>
    <t xml:space="preserve">LUVA PVC, ROSCAVEL, 1/2", AGUA FRIA PREDIAL                                                                                                                                                                                                                                                                                                                                                                                                                                                               </t>
  </si>
  <si>
    <t xml:space="preserve">LUVA PVC, ROSCAVEL, 1", AGUA FRIA PREDIAL                                                                                                                                                                                                                                                                                                                                                                                                                                                                 </t>
  </si>
  <si>
    <t xml:space="preserve">LUVA PVC, ROSCAVEL, 3/4", AGUA FRIA PREDIAL                                                                                                                                                                                                                                                                                                                                                                                                                                                               </t>
  </si>
  <si>
    <t xml:space="preserve">LUVA SIMPLES PPR, F/F, SOLDAVEL, DN 110 MM, PARA AGUA QUENTE PREDIAL                                                                                                                                                                                                                                                                                                                                                                                                                                      </t>
  </si>
  <si>
    <t>81,65</t>
  </si>
  <si>
    <t xml:space="preserve">LUVA SIMPLES PPR, F/F, SOLDAVEL, DN 20 MM, PARA AGUA QUENTE PREDIAL                                                                                                                                                                                                                                                                                                                                                                                                                                       </t>
  </si>
  <si>
    <t xml:space="preserve">LUVA SIMPLES PPR, F/F, SOLDAVEL, DN 25 MM, PARA AGUA QUENTE PREDIAL                                                                                                                                                                                                                                                                                                                                                                                                                                       </t>
  </si>
  <si>
    <t xml:space="preserve">LUVA SIMPLES PPR, F/F, SOLDAVEL, DN 32 MM, PARA AGUA QUENTE PREDIAL                                                                                                                                                                                                                                                                                                                                                                                                                                       </t>
  </si>
  <si>
    <t xml:space="preserve">LUVA SIMPLES PPR, F/F, SOLDAVEL, DN 40 MM, PARA AGUA QUENTE PREDIAL                                                                                                                                                                                                                                                                                                                                                                                                                                       </t>
  </si>
  <si>
    <t xml:space="preserve">LUVA SIMPLES PPR, F/F, SOLDAVEL, DN 50 MM, PARA AGUA QUENTE PREDIAL                                                                                                                                                                                                                                                                                                                                                                                                                                       </t>
  </si>
  <si>
    <t xml:space="preserve">LUVA SIMPLES PPR, F/F, SOLDAVEL, DN 63 MM, PARA AGUA QUENTE PREDIAL                                                                                                                                                                                                                                                                                                                                                                                                                                       </t>
  </si>
  <si>
    <t xml:space="preserve">LUVA SIMPLES PPR, F/F, SOLDAVEL, DN 75 MM, PARA AGUA QUENTE PREDIAL                                                                                                                                                                                                                                                                                                                                                                                                                                       </t>
  </si>
  <si>
    <t>38,54</t>
  </si>
  <si>
    <t xml:space="preserve">LUVA SIMPLES PPR, F/F, SOLDAVEL, DN 90 MM, PARA AGUA QUENTE PREDIAL                                                                                                                                                                                                                                                                                                                                                                                                                                       </t>
  </si>
  <si>
    <t>63,08</t>
  </si>
  <si>
    <t xml:space="preserve">LUVA SIMPLES, PVC SERIE R, 100 MM, PARA ESGOTO PREDIAL                                                                                                                                                                                                                                                                                                                                                                                                                                                    </t>
  </si>
  <si>
    <t xml:space="preserve">LUVA SIMPLES, PVC SERIE R, 150 MM, PARA ESGOTO PREDIAL                                                                                                                                                                                                                                                                                                                                                                                                                                                    </t>
  </si>
  <si>
    <t xml:space="preserve">LUVA SIMPLES, PVC SERIE R, 40 MM, PARA ESGOTO PREDIAL                                                                                                                                                                                                                                                                                                                                                                                                                                                     </t>
  </si>
  <si>
    <t xml:space="preserve">LUVA SIMPLES, PVC SERIE R, 50 MM, PARA ESGOTO PREDIAL                                                                                                                                                                                                                                                                                                                                                                                                                                                     </t>
  </si>
  <si>
    <t xml:space="preserve">LUVA SIMPLES, PVC SERIE R, 75 MM, PARA ESGOTO PREDIAL                                                                                                                                                                                                                                                                                                                                                                                                                                                     </t>
  </si>
  <si>
    <t>17,78</t>
  </si>
  <si>
    <t xml:space="preserve">LUVA/UNIAO DE REDUCAO METALICA, PARA CONEXAO COM ANEL DESLIZANTE, DN 20 X 16 MM, EM TUBO PEX PARA INST. AGUA QUENTE/FRIA                                                                                                                                                                                                                                                                                                                                                                                  </t>
  </si>
  <si>
    <t xml:space="preserve">LUVA/UNIAO DE REDUCAO METALICA, PARA CONEXAO COM ANEL DESLIZANTE, DN 25 X 16 MM, EM TUBO PEX PARA INST. AGUA QUENTE/FRIA                                                                                                                                                                                                                                                                                                                                                                                  </t>
  </si>
  <si>
    <t>11,78</t>
  </si>
  <si>
    <t xml:space="preserve">LUVA/UNIAO DE REDUCAO METALICA, PARA CONEXAO COM ANEL DESLIZANTE, DN 25 X 20 MM, EM TUBO PEX PARA INST. AGUA QUENTE/FRIA                                                                                                                                                                                                                                                                                                                                                                                  </t>
  </si>
  <si>
    <t xml:space="preserve">LUVA/UNIAO DE REDUCAO METALICA, PARA CONEXAO COM ANEL DESLIZANTE, DN 32 X 25 MM, EM TUBO PEX PARA INST. AGUA QUENTE/FRIA                                                                                                                                                                                                                                                                                                                                                                                  </t>
  </si>
  <si>
    <t xml:space="preserve">LUVA/UNIAO DE REDUCAO, PLASTICA, PARA CONEXAO COM CRIMPAGEM, DN 20 X 16 MM, EM TUBO PEX PARA INST. AGUA QUENTE/FRIA                                                                                                                                                                                                                                                                                                                                                                                       </t>
  </si>
  <si>
    <t xml:space="preserve">LUVA/UNIAO DE REDUCAO, PLASTICA, PARA CONEXAO COM CRIMPAGEM, DN 25 X 16 MM, EM TUBO PEX PARA INST. AGUA QUENTE/FRIA                                                                                                                                                                                                                                                                                                                                                                                       </t>
  </si>
  <si>
    <t xml:space="preserve">LUVA/UNIAO DE REDUCAO, PLASTICA, PARA CONEXAO COM CRIMPAGEM, DN 32 X 25 MM, EM TUBO PEX PARA INST. AGUA QUENTE/FRIA                                                                                                                                                                                                                                                                                                                                                                                       </t>
  </si>
  <si>
    <t>22,97</t>
  </si>
  <si>
    <t xml:space="preserve">LUVA/UNIAO METALICA, PARA CONEXAO COM ANEL DESLIZANTE, DN 16 MM, EM TUBO PEX PARA INST. AGUA QUENTE/FRIA                                                                                                                                                                                                                                                                                                                                                                                                  </t>
  </si>
  <si>
    <t xml:space="preserve">LUVA/UNIAO METALICA, PARA CONEXAO COM ANEL DESLIZANTE, DN 20 MM, EM TUBO PEX PARA INST. AGUA QUENTE/FRIA                                                                                                                                                                                                                                                                                                                                                                                                  </t>
  </si>
  <si>
    <t>9,37</t>
  </si>
  <si>
    <t xml:space="preserve">LUVA/UNIAO METALICA, PARA CONEXAO COM ANEL DESLIZANTE, DN 25 MM, EM TUBO PEX PARA INST. AGUA QUENTE/FRIA                                                                                                                                                                                                                                                                                                                                                                                                  </t>
  </si>
  <si>
    <t xml:space="preserve">LUVA/UNIAO METALICA, PARA CONEXAO COM ANEL DESLIZANTE, DN 32 MM, EM TUBO PEX PARA INST. AGUA QUENTE/FRIA                                                                                                                                                                                                                                                                                                                                                                                                  </t>
  </si>
  <si>
    <t xml:space="preserve">LUVA/UNIAO, PLASTICA, PARA CONEXAO COM CRIMPAGEM, DN 16 MM, EM TUBO PEX PARA INST. AGUA QUENTE/FRIA                                                                                                                                                                                                                                                                                                                                                                                                       </t>
  </si>
  <si>
    <t xml:space="preserve">LUVA/UNIAO, PLASTICA, PARA CONEXAO COM CRIMPAGEM, DN 20 MM, EM TUBO PEX PARA INST. AGUA QUENTE/FRIA                                                                                                                                                                                                                                                                                                                                                                                                       </t>
  </si>
  <si>
    <t xml:space="preserve">LUVA/UNIAO, PLASTICA, PARA CONEXAO COM CRIMPAGEM, DN 25 MM, EM TUBO PEX PARA INST. AGUA QUENTE/FRIA                                                                                                                                                                                                                                                                                                                                                                                                       </t>
  </si>
  <si>
    <t>12,27</t>
  </si>
  <si>
    <t xml:space="preserve">LUVA/UNIAO, PLASTICA, PARA CONEXAO COM CRIMPAGEM, DN 32 MM, EM TUBO PEX PARA INST. AGUA QUENTE/FRIA                                                                                                                                                                                                                                                                                                                                                                                                       </t>
  </si>
  <si>
    <t>17,37</t>
  </si>
  <si>
    <t>380,00</t>
  </si>
  <si>
    <t>468,41</t>
  </si>
  <si>
    <t>583,16</t>
  </si>
  <si>
    <t>622,67</t>
  </si>
  <si>
    <t>562,47</t>
  </si>
  <si>
    <t>670,64</t>
  </si>
  <si>
    <t>677,22</t>
  </si>
  <si>
    <t>884,15</t>
  </si>
  <si>
    <t>754,35</t>
  </si>
  <si>
    <t>950,00</t>
  </si>
  <si>
    <t>1.155,04</t>
  </si>
  <si>
    <t>1.316,83</t>
  </si>
  <si>
    <t>579.269,27</t>
  </si>
  <si>
    <t>515.000,00</t>
  </si>
  <si>
    <t xml:space="preserve">MANTA / LENCOL DE BORRACHA, SBR, ANTIRRUIDO, E = 5 MM                                                                                                                                                                                                                                                                                                                                                                                                                                                     </t>
  </si>
  <si>
    <t>23,68</t>
  </si>
  <si>
    <t>47,12</t>
  </si>
  <si>
    <t>48,76</t>
  </si>
  <si>
    <t>59,87</t>
  </si>
  <si>
    <t>87,12</t>
  </si>
  <si>
    <t>54,11</t>
  </si>
  <si>
    <t>43,62</t>
  </si>
  <si>
    <t>793.072,01</t>
  </si>
  <si>
    <t xml:space="preserve">MAQUINA TIPO VASO/TANQUE/JATO DE PRESSAO PORTATIL P/ JATEAMENTO, CONTROLE AUTOMATICO E REMOTO, CAMARA DE 1 SAIDA, 280 L, DIAM. *670* MM, BICO JATO CURTO VENTURI 5/16", MANGUEIRA 1" DE 10 M, COMPLETA (VALVULAS POP UP E DOSADORA, FUNDO CONICO ETC)                                                                                                                                                                                                                                                     </t>
  </si>
  <si>
    <t>557,17</t>
  </si>
  <si>
    <t xml:space="preserve">MECANICO DE EQUIPAMENTOS PESADOS (HORISTA)                                                                                                                                                                                                                                                                                                                                                                                                                                                                </t>
  </si>
  <si>
    <t>26,25</t>
  </si>
  <si>
    <t>1,59</t>
  </si>
  <si>
    <t>49,42</t>
  </si>
  <si>
    <t>19,58</t>
  </si>
  <si>
    <t>44,75</t>
  </si>
  <si>
    <t>30,63</t>
  </si>
  <si>
    <t>61,54</t>
  </si>
  <si>
    <t>65,04</t>
  </si>
  <si>
    <t>23.801,37</t>
  </si>
  <si>
    <t xml:space="preserve">MICTORIO INDIVIDUAL, SIFONADO, DE LOUCA BRANCA, SEM COMPLEMENTOS                                                                                                                                                                                                                                                                                                                                                                                                                                          </t>
  </si>
  <si>
    <t>14.910,52</t>
  </si>
  <si>
    <t>15.770,38</t>
  </si>
  <si>
    <t>18.764,64</t>
  </si>
  <si>
    <t>837,95</t>
  </si>
  <si>
    <t>370,31</t>
  </si>
  <si>
    <t>453,58</t>
  </si>
  <si>
    <t>74.635,41</t>
  </si>
  <si>
    <t>222,51</t>
  </si>
  <si>
    <t>488,86</t>
  </si>
  <si>
    <t>242,01</t>
  </si>
  <si>
    <t>129,02</t>
  </si>
  <si>
    <t>186,80</t>
  </si>
  <si>
    <t xml:space="preserve">MOTORISTA DE CAMINHAO (HORISTA)                                                                                                                                                                                                                                                                                                                                                                                                                                                                           </t>
  </si>
  <si>
    <t>3.747,24</t>
  </si>
  <si>
    <t xml:space="preserve">MOTORISTA DE CAMINHAO BETONEIRA (HORISTA)                                                                                                                                                                                                                                                                                                                                                                                                                                                                 </t>
  </si>
  <si>
    <t xml:space="preserve">MOTORISTA DE CAMINHAO-BASCULANTE (HORISTA)                                                                                                                                                                                                                                                                                                                                                                                                                                                                </t>
  </si>
  <si>
    <t>3.894,15</t>
  </si>
  <si>
    <t xml:space="preserve">MOTORISTA DE CAMINHAO-CARRETA (HORISTA)                                                                                                                                                                                                                                                                                                                                                                                                                                                                   </t>
  </si>
  <si>
    <t>26,39</t>
  </si>
  <si>
    <t>4.660,90</t>
  </si>
  <si>
    <t xml:space="preserve">MOTORISTA DE CARRO DE PASSEIO (HORISTA)                                                                                                                                                                                                                                                                                                                                                                                                                                                                   </t>
  </si>
  <si>
    <t>18,63</t>
  </si>
  <si>
    <t>3.289,23</t>
  </si>
  <si>
    <t xml:space="preserve">MOTORISTA OPERADOR DE CAMINHAO COM MUNCK (HORISTA)                                                                                                                                                                                                                                                                                                                                                                                                                                                        </t>
  </si>
  <si>
    <t>4.202,06</t>
  </si>
  <si>
    <t>113,29</t>
  </si>
  <si>
    <t>100,87</t>
  </si>
  <si>
    <t>95,10</t>
  </si>
  <si>
    <t>116,09</t>
  </si>
  <si>
    <t>97,90</t>
  </si>
  <si>
    <t>3,25</t>
  </si>
  <si>
    <t>6.434,22</t>
  </si>
  <si>
    <t>53,77</t>
  </si>
  <si>
    <t>7,83</t>
  </si>
  <si>
    <t>57.448,98</t>
  </si>
  <si>
    <t>83.857,59</t>
  </si>
  <si>
    <t>101.481,41</t>
  </si>
  <si>
    <t>158.972,92</t>
  </si>
  <si>
    <t>45.935,60</t>
  </si>
  <si>
    <t>14,27</t>
  </si>
  <si>
    <t xml:space="preserve">OLEO DIESEL COMBUSTIVEL COMUM METROPOLITANO S-10 OU S-500                                                                                                                                                                                                                                                                                                                                                                                                                                                 </t>
  </si>
  <si>
    <t xml:space="preserve">OLEO LUBRIFICANTE MINERAL MONOVISCOSO, SAE 40, PARA MOTORES DE EQUIPAMENTOS PESADOS (CAMINHOES, TRATORES, RETROS E ETC)                                                                                                                                                                                                                                                                                                                                                                                   </t>
  </si>
  <si>
    <t>21,21</t>
  </si>
  <si>
    <t xml:space="preserve">OPERADOR DE BATE-ESTACAS (HORISTA)                                                                                                                                                                                                                                                                                                                                                                                                                                                                        </t>
  </si>
  <si>
    <t xml:space="preserve">OPERADOR DE BETONEIRA ESTACIONARIA / MISTURADOR (HORISTA)                                                                                                                                                                                                                                                                                                                                                                                                                                                 </t>
  </si>
  <si>
    <t xml:space="preserve">OPERADOR DE COMPRESSOR DE AR OU COMPRESSORISTA (HORISTA)                                                                                                                                                                                                                                                                                                                                                                                                                                                  </t>
  </si>
  <si>
    <t xml:space="preserve">OPERADOR DE DEMARCADORA DE FAIXAS DE TRAFEGO (HORISTA)                                                                                                                                                                                                                                                                                                                                                                                                                                                    </t>
  </si>
  <si>
    <t xml:space="preserve">OPERADOR DE ESCAVADEIRA (HORISTA)                                                                                                                                                                                                                                                                                                                                                                                                                                                                         </t>
  </si>
  <si>
    <t xml:space="preserve">OPERADOR DE GUINCHO OU GUINCHEIRO (HORISTA)                                                                                                                                                                                                                                                                                                                                                                                                                                                               </t>
  </si>
  <si>
    <t xml:space="preserve">OPERADOR DE GUINDASTE (HORISTA)                                                                                                                                                                                                                                                                                                                                                                                                                                                                           </t>
  </si>
  <si>
    <t xml:space="preserve">OPERADOR DE JATO ABRASIVO OU JATISTA (HORISTA)                                                                                                                                                                                                                                                                                                                                                                                                                                                            </t>
  </si>
  <si>
    <t xml:space="preserve">OPERADOR DE MAQUINAS E TRATORES DIVERSOS - TERRAPLANAGEM (HORISTA)                                                                                                                                                                                                                                                                                                                                                                                                                                        </t>
  </si>
  <si>
    <t xml:space="preserve">OPERADOR DE MAQUINAS E TRATORES DIVERSOS - TERRAPLANAGEM (MENSALISTA)                                                                                                                                                                                                                                                                                                                                                                                                                                     </t>
  </si>
  <si>
    <t xml:space="preserve">OPERADOR DE MARTELETE OU MARTELETEIRO (HORISTA)                                                                                                                                                                                                                                                                                                                                                                                                                                                           </t>
  </si>
  <si>
    <t xml:space="preserve">OPERADOR DE MOTO SCRAPER (HORISTA)                                                                                                                                                                                                                                                                                                                                                                                                                                                                        </t>
  </si>
  <si>
    <t xml:space="preserve">OPERADOR DE MOTONIVELADORA (HORISTA)                                                                                                                                                                                                                                                                                                                                                                                                                                                                      </t>
  </si>
  <si>
    <t xml:space="preserve">OPERADOR DE PA CARREGADEIRA (HORISTA)                                                                                                                                                                                                                                                                                                                                                                                                                                                                     </t>
  </si>
  <si>
    <t xml:space="preserve">OPERADOR DE PAVIMENTADORA / MESA VIBROACABADORA (HORISTA)                                                                                                                                                                                                                                                                                                                                                                                                                                                 </t>
  </si>
  <si>
    <t xml:space="preserve">OPERADOR DE ROLO COMPACTADOR (HORISTA)                                                                                                                                                                                                                                                                                                                                                                                                                                                                    </t>
  </si>
  <si>
    <t xml:space="preserve">OPERADOR DE USINA DE ASFALTO, DE SOLOS OU DE CONCRETO (HORISTA)                                                                                                                                                                                                                                                                                                                                                                                                                                           </t>
  </si>
  <si>
    <t>0,25</t>
  </si>
  <si>
    <t>13,82</t>
  </si>
  <si>
    <t>26,67</t>
  </si>
  <si>
    <t>27,96</t>
  </si>
  <si>
    <t>4,43</t>
  </si>
  <si>
    <t>18,77</t>
  </si>
  <si>
    <t>22,72</t>
  </si>
  <si>
    <t>2,96</t>
  </si>
  <si>
    <t>37,24</t>
  </si>
  <si>
    <t>5,59</t>
  </si>
  <si>
    <t>63,85</t>
  </si>
  <si>
    <t>252,75</t>
  </si>
  <si>
    <t>23,81</t>
  </si>
  <si>
    <t>17.460,01</t>
  </si>
  <si>
    <t>197,44</t>
  </si>
  <si>
    <t xml:space="preserve">PERFIL EM ALUMINIO, FORMATO U, ABAS IGUAIS, LARGURA DE 25,4 MM (1"), ESPESSURA DE 2,38 MM (3/32") E PESO LINEAR DE APROXIMADAMENTE 0,460 KG/M                                                                                                                                                                                                                                                                                                                                                             </t>
  </si>
  <si>
    <t xml:space="preserve">PILAR QUADRADO NAO APARELHADO *10 X 10* CM, EM MACARANDUBA/MASSARANDUBA, ANGELIM OU EQUIVALENTE DA REGIAO - BRUTA                                                                                                                                                                                                                                                                                                                                                                                         </t>
  </si>
  <si>
    <t>73,46</t>
  </si>
  <si>
    <t xml:space="preserve">PILAR QUADRADO NAO APARELHADO *15 X 15* CM, EM MACARANDUBA/MASSARANDUBA, ANGELIM OU EQUIVALENTE DA REGIAO - BRUTA                                                                                                                                                                                                                                                                                                                                                                                         </t>
  </si>
  <si>
    <t xml:space="preserve">PILAR QUADRADO NAO APARELHADO *20 X 20* CM, EM MACARANDUBA/MASSARANDUBA, ANGELIM OU EQUIVALENTE DA REGIAO - BRUTA                                                                                                                                                                                                                                                                                                                                                                                         </t>
  </si>
  <si>
    <t>79,73</t>
  </si>
  <si>
    <t>23,12</t>
  </si>
  <si>
    <t xml:space="preserve">PISO EM CERAMICA ESMALTADA EXTRA, COR LISA, PEI MAIOR OU IGUAL A 4, FORMATO MAIOR QUE 2025 CM2                                                                                                                                                                                                                                                                                                                                                                                                            </t>
  </si>
  <si>
    <t xml:space="preserve">PISO EM CERAMICA ESMALTADA EXTRA, COR LISA, PEI MAIOR OU IGUAL A 4, FORMATO MENOR OU IGUAL A 2025 CM2                                                                                                                                                                                                                                                                                                                                                                                                     </t>
  </si>
  <si>
    <t xml:space="preserve">PISO EM CERAMICA ESMALTADA, COMERCIAL (PADRAO POPULAR), COR LISA, PEI MAIOR OU IGUAL A 3, FORMATO MENOR OU IGUAL A 2025 CM2                                                                                                                                                                                                                                                                                                                                                                               </t>
  </si>
  <si>
    <t xml:space="preserve">PISO EM PORCELANATO RETIFICADO EXTRA, LISO, MONOCOLOR, ACETINADO OU POLIDO, FORMATO MENOR OU IGUAL A 2025 CM2                                                                                                                                                                                                                                                                                                                                                                                             </t>
  </si>
  <si>
    <t xml:space="preserve">PISO EM PORCELANATO, BORDA RETA, EXTRA, LISO, MONOCOLOR, ACETINADO OU POLIDO, FORMATO MAIOR QUE 2025 CM2                                                                                                                                                                                                                                                                                                                                                                                                  </t>
  </si>
  <si>
    <t>28,43</t>
  </si>
  <si>
    <t>1.200,01</t>
  </si>
  <si>
    <t>753,75</t>
  </si>
  <si>
    <t>250,00</t>
  </si>
  <si>
    <t>577,50</t>
  </si>
  <si>
    <t>720,00</t>
  </si>
  <si>
    <t xml:space="preserve">PLACA ORIENTATIVA SOBRE EXERCICIOS, 2,00 M X 1,00 M ( CHAPA GALVANIZADA #20), ESTRUTURA EM TUBOS REDONDOS DE ACO CARBONO, PINTURA NO PROCESSO ELETROSTATICO, ADESIVO FRENTE E VERSO - PARA ACADEMIA AO AR LIVRE / ACADEMIA DA TERCEIRA IDADE - ATI                                                                                                                                                                                                                                                        </t>
  </si>
  <si>
    <t>2.090,75</t>
  </si>
  <si>
    <t xml:space="preserve">PLUG PVC, JE, DN 100 MM, PARA REDE COLETORA ESGOTO                                                                                                                                                                                                                                                                                                                                                                                                                                                        </t>
  </si>
  <si>
    <t xml:space="preserve">PLUG PVC, JE, DN 150 MM, PARA REDE COLETORA ESGOTO                                                                                                                                                                                                                                                                                                                                                                                                                                                        </t>
  </si>
  <si>
    <t xml:space="preserve">POCEIRO / ESCAVADOR DE VALAS E TUBULOES (HORISTA)                                                                                                                                                                                                                                                                                                                                                                                                                                                         </t>
  </si>
  <si>
    <t>39,18</t>
  </si>
  <si>
    <t>0,41</t>
  </si>
  <si>
    <t>5,77</t>
  </si>
  <si>
    <t>7,00</t>
  </si>
  <si>
    <t xml:space="preserve">PORTA CORTA-FOGO SIMPLES PARA SAIDA DE EMERGENCIA, 1 FOLHA DE ABRIR, 5 CM, ACABAMENTO NATURAL / SEM PINTURA, COM FECHADURA TIPO TRINCO, DOBRADICAS E BATENTE, VAO LUZ DE 90 X 210 CM, CLASSE P-90 (NBR 11742)                                                                                                                                                                                                                                                                                             </t>
  </si>
  <si>
    <t>199,62</t>
  </si>
  <si>
    <t>315,00</t>
  </si>
  <si>
    <t>511,87</t>
  </si>
  <si>
    <t>431,51</t>
  </si>
  <si>
    <t>642,85</t>
  </si>
  <si>
    <t>961,07</t>
  </si>
  <si>
    <t>1.589,61</t>
  </si>
  <si>
    <t>2.195,96</t>
  </si>
  <si>
    <t>2.524,83</t>
  </si>
  <si>
    <t>5.675,77</t>
  </si>
  <si>
    <t>7.514,54</t>
  </si>
  <si>
    <t>10.780,23</t>
  </si>
  <si>
    <t>13.459,33</t>
  </si>
  <si>
    <t>20.492,66</t>
  </si>
  <si>
    <t>7.599,60</t>
  </si>
  <si>
    <t>10.649,96</t>
  </si>
  <si>
    <t>14.282,48</t>
  </si>
  <si>
    <t>18.264,11</t>
  </si>
  <si>
    <t>3.873,54</t>
  </si>
  <si>
    <t>23.480,42</t>
  </si>
  <si>
    <t>8.165,67</t>
  </si>
  <si>
    <t>12.521,74</t>
  </si>
  <si>
    <t>13.053,82</t>
  </si>
  <si>
    <t>21.329,52</t>
  </si>
  <si>
    <t>25.450,95</t>
  </si>
  <si>
    <t>1.369,52</t>
  </si>
  <si>
    <t>1.637,78</t>
  </si>
  <si>
    <t>3.323,74</t>
  </si>
  <si>
    <t>1.068,04</t>
  </si>
  <si>
    <t>1.445,93</t>
  </si>
  <si>
    <t>2.078,79</t>
  </si>
  <si>
    <t>3.851,95</t>
  </si>
  <si>
    <t>1.124,02</t>
  </si>
  <si>
    <t>5.078,62</t>
  </si>
  <si>
    <t>1.180,23</t>
  </si>
  <si>
    <t>6.836,83</t>
  </si>
  <si>
    <t>1.800,56</t>
  </si>
  <si>
    <t>2.545,54</t>
  </si>
  <si>
    <t>4.252,26</t>
  </si>
  <si>
    <t>1.488,54</t>
  </si>
  <si>
    <t>5.991,37</t>
  </si>
  <si>
    <t>2.017,33</t>
  </si>
  <si>
    <t>12.418,63</t>
  </si>
  <si>
    <t>2.775,59</t>
  </si>
  <si>
    <t>5.199,05</t>
  </si>
  <si>
    <t>8.335,92</t>
  </si>
  <si>
    <t>11.178,73</t>
  </si>
  <si>
    <t>2.357,01</t>
  </si>
  <si>
    <t>3.548,81</t>
  </si>
  <si>
    <t>10.275,62</t>
  </si>
  <si>
    <t>14.704,53</t>
  </si>
  <si>
    <t>755,77</t>
  </si>
  <si>
    <t>2.953,37</t>
  </si>
  <si>
    <t>936,82</t>
  </si>
  <si>
    <t>1.230,00</t>
  </si>
  <si>
    <t>1.827,01</t>
  </si>
  <si>
    <t xml:space="preserve">PRANCHA APARELHADA *4 X 30* CM, EM MACARANDUBA/MASSARANDUBA, ANGELIM OU EQUIVALENTE DA REGIAO                                                                                                                                                                                                                                                                                                                                                                                                             </t>
  </si>
  <si>
    <t xml:space="preserve">PRANCHA NAO APARELHADA *6 X 25* CM, EM MACARANDUBA/MASSARANDUBA, ANGELIM OU EQUIVALENTE DA REGIAO - BRUTA                                                                                                                                                                                                                                                                                                                                                                                                 </t>
  </si>
  <si>
    <t xml:space="preserve">PRANCHA NAO APARELHADA *6 X 30* CM, EM MACARANDUBA/MASSARANDUBA, ANGELIM OU EQUIVALENTE DA REGIAO - BRUTA                                                                                                                                                                                                                                                                                                                                                                                                 </t>
  </si>
  <si>
    <t xml:space="preserve">PRANCHA NAO APARELHADA *6 X 40* CM, EM MACARANDUBA/MASSARANDUBA, ANGELIM OU EQUIVALENTE DA REGIAO - BRUTA                                                                                                                                                                                                                                                                                                                                                                                                 </t>
  </si>
  <si>
    <t>176,92</t>
  </si>
  <si>
    <t xml:space="preserve">PRANCHAO APARELHADO *7,5 X 23* CM, EM MACARANDUBA/MASSARANDUBA, ANGELIM OU EQUIVALENTE DA REGIAO                                                                                                                                                                                                                                                                                                                                                                                                          </t>
  </si>
  <si>
    <t xml:space="preserve">PRANCHAO APARELHADO *8 X 30* CM, EM MACARANDUBA/MASSARANDUBA, ANGELIM OU EQUIVALENTE DA REGIAO                                                                                                                                                                                                                                                                                                                                                                                                            </t>
  </si>
  <si>
    <t xml:space="preserve">PRANCHAO NAO APARELHADO *7,5 X 23* CM, EM MACARANDUBA/MASSARANDUBA, ANGELIM OU EQUIVALENTE DA REGIAO - BRUTA                                                                                                                                                                                                                                                                                                                                                                                              </t>
  </si>
  <si>
    <t xml:space="preserve">PRANCHAO NAO APARELHADO *8 X 30* CM, EM MACARANDUBA/MASSARANDUBA, ANGELIM OU EQUIVALENTE DA REGIAO - BRUTA                                                                                                                                                                                                                                                                                                                                                                                                </t>
  </si>
  <si>
    <t>20,26</t>
  </si>
  <si>
    <t>3.957,85</t>
  </si>
  <si>
    <t>19,75</t>
  </si>
  <si>
    <t>97.016,77</t>
  </si>
  <si>
    <t>128.595,24</t>
  </si>
  <si>
    <t>771,44</t>
  </si>
  <si>
    <t>12,96</t>
  </si>
  <si>
    <t>54,36</t>
  </si>
  <si>
    <t>21,20</t>
  </si>
  <si>
    <t>147,99</t>
  </si>
  <si>
    <t>73,99</t>
  </si>
  <si>
    <t>326,84</t>
  </si>
  <si>
    <t>458,03</t>
  </si>
  <si>
    <t>481,34</t>
  </si>
  <si>
    <t>676,02</t>
  </si>
  <si>
    <t>552,01</t>
  </si>
  <si>
    <t>1.165,48</t>
  </si>
  <si>
    <t>554,80</t>
  </si>
  <si>
    <t>809,99</t>
  </si>
  <si>
    <t>947,98</t>
  </si>
  <si>
    <t>944,87</t>
  </si>
  <si>
    <t>339,26</t>
  </si>
  <si>
    <t>423,92</t>
  </si>
  <si>
    <t>391,99</t>
  </si>
  <si>
    <t>571,28</t>
  </si>
  <si>
    <t>705,53</t>
  </si>
  <si>
    <t>848,07</t>
  </si>
  <si>
    <t>137,77</t>
  </si>
  <si>
    <t>553,17</t>
  </si>
  <si>
    <t>432,46</t>
  </si>
  <si>
    <t>80,89</t>
  </si>
  <si>
    <t>83,79</t>
  </si>
  <si>
    <t>131,53</t>
  </si>
  <si>
    <t>225,61</t>
  </si>
  <si>
    <t>35,56</t>
  </si>
  <si>
    <t>56,19</t>
  </si>
  <si>
    <t>41,45</t>
  </si>
  <si>
    <t>118,65</t>
  </si>
  <si>
    <t>173,92</t>
  </si>
  <si>
    <t>242,62</t>
  </si>
  <si>
    <t>70,62</t>
  </si>
  <si>
    <t>155,00</t>
  </si>
  <si>
    <t xml:space="preserve">REBITE DE REPUXO EM ALUMINIO VAZADO, DIAMETRO 3,2 X 8 MM DE COMPRIMENTO (1KG = 1025 UNIDADES)                                                                                                                                                                                                                                                                                                                                                                                                             </t>
  </si>
  <si>
    <t xml:space="preserve">REDUCAO EXCENTRICA PVC, DN 100 X 50 MM, PARA ESGOTO PREDIAL                                                                                                                                                                                                                                                                                                                                                                                                                                               </t>
  </si>
  <si>
    <t xml:space="preserve">REDUCAO EXCENTRICA PVC, DN 100 X 75 MM, PARA ESGOTO PREDIAL                                                                                                                                                                                                                                                                                                                                                                                                                                               </t>
  </si>
  <si>
    <t xml:space="preserve">REDUCAO EXCENTRICA PVC, DN 75 X 50 MM, PARA ESGOTO PREDIAL                                                                                                                                                                                                                                                                                                                                                                                                                                                </t>
  </si>
  <si>
    <t>8,14</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</si>
  <si>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</si>
  <si>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</si>
  <si>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</si>
  <si>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128,57</t>
  </si>
  <si>
    <t>37,66</t>
  </si>
  <si>
    <t>35,87</t>
  </si>
  <si>
    <t>57,64</t>
  </si>
  <si>
    <t>36,61</t>
  </si>
  <si>
    <t>67,05</t>
  </si>
  <si>
    <t>8,85</t>
  </si>
  <si>
    <t>9,84</t>
  </si>
  <si>
    <t>3,87</t>
  </si>
  <si>
    <t xml:space="preserve">RIPA APARELHADA *1,5 X 5* CM, EM MACARANDUBA/MASSARANDUBA, ANGELIM OU EQUIVALENTE DA REGIAO                                                                                                                                                                                                                                                                                                                                                                                                               </t>
  </si>
  <si>
    <t xml:space="preserve">RIPA NAO APARELHADA *1 X 3* CM, EM MACARANDUBA/MASSARANDUBA, ANGELIM OU EQUIVALENTE DA REGIAO - BRUTA                                                                                                                                                                                                                                                                                                                                                                                                     </t>
  </si>
  <si>
    <t xml:space="preserve">RIPA NAO APARELHADA, *1,5 X 5* CM, EM MACARANDUBA/MASSARANDUBA, ANGELIM OU EQUIVALENTE DA REGIAO - BRUTA                                                                                                                                                                                                                                                                                                                                                                                                  </t>
  </si>
  <si>
    <t>18,05</t>
  </si>
  <si>
    <t>58,54</t>
  </si>
  <si>
    <t>48,40</t>
  </si>
  <si>
    <t>12,64</t>
  </si>
  <si>
    <t>2.424,64</t>
  </si>
  <si>
    <t>1.843,37</t>
  </si>
  <si>
    <t>22,50</t>
  </si>
  <si>
    <t>270,93</t>
  </si>
  <si>
    <t>356,56</t>
  </si>
  <si>
    <t xml:space="preserve">SARRAFO APARELHADO *2 X 10* CM, EM MACARANDUBA/MASSARANDUBA, ANGELIM OU EQUIVALENTE DA REGIAO                                                                                                                                                                                                                                                                                                                                                                                                             </t>
  </si>
  <si>
    <t xml:space="preserve">SARRAFO NAO APARELHADO *2,5 X 10* CM, EM MACARANDUBA/MASSARANDUBA, ANGELIM OU EQUIVALENTE DA REGIAO - BRUTA                                                                                                                                                                                                                                                                                                                                                                                               </t>
  </si>
  <si>
    <t xml:space="preserve">SARRAFO NAO APARELHADO *2,5 X 5* CM, EM MACARANDUBA/MASSARANDUBA, ANGELIM, PEROBA-ROSA OU EQUIVALENTE DA REGIAO - BRUTA                                                                                                                                                                                                                                                                                                                                                                                   </t>
  </si>
  <si>
    <t xml:space="preserve">SARRAFO NAO APARELHADO *2,5 X 7* CM, EM MACARANDUBA/MASSARANDUBA, ANGELIM, PEROBA-ROSA OU EQUIVALENTE DA REGIAO - BRUTA                                                                                                                                                                                                                                                                                                                                                                                   </t>
  </si>
  <si>
    <t xml:space="preserve">SEGURO - HORISTA (COLETADO CAIXA - ENCARGOS COMPLEMENTARES)                                                                                                                                                                                                                                                                                                                                                                                                                                               </t>
  </si>
  <si>
    <t xml:space="preserve">SEGURO - MENSALISTA (COLETADO CAIXA - ENCARGOS COMPLEMENTARES)                                                                                                                                                                                                                                                                                                                                                                                                                                            </t>
  </si>
  <si>
    <t>26,33</t>
  </si>
  <si>
    <t xml:space="preserve">SELIM PVC, COM TRAVA, JE, 90 GRAUS, DN 125 X 100 MM OU 150 X 100 MM, PARA REDE COLETORA ESGOTO                                                                                                                                                                                                                                                                                                                                                                                                            </t>
  </si>
  <si>
    <t xml:space="preserve">SERVENTE DE OBRAS (HORISTA)                                                                                                                                                                                                                                                                                                                                                                                                                                                                               </t>
  </si>
  <si>
    <t>306,49</t>
  </si>
  <si>
    <t>310,23</t>
  </si>
  <si>
    <t>243,86</t>
  </si>
  <si>
    <t>258,26</t>
  </si>
  <si>
    <t>4.789,18</t>
  </si>
  <si>
    <t>5.175,40</t>
  </si>
  <si>
    <t>2.580,78</t>
  </si>
  <si>
    <t>11,58</t>
  </si>
  <si>
    <t xml:space="preserve">SPRINKLER TIPO PENDENTE, BULBO AMARELO DE RESPOSTA RAPIDA, 79 GRAUS CELSIUS, ACABAMENTO CROMADO, D = 20 MM (3/4")                                                                                                                                                                                                                                                                                                                                                                                         </t>
  </si>
  <si>
    <t xml:space="preserve">SPRINKLER TIPO PENDENTE, BULBO AMARELO DE RESPOSTA RAPIDA, 79 GRAUS CELSIUS, ACABAMENTO NATURAL OU CROMADO, D = 15 MM (1/2")                                                                                                                                                                                                                                                                                                                                                                              </t>
  </si>
  <si>
    <t xml:space="preserve">SPRINKLER TIPO PENDENTE, BULBO AMARELO DE RESPOSTA RAPIDA, 79 GRAUS CELSIUS, ACABAMENTO NATURAL, D = 20 MM (3/4")                                                                                                                                                                                                                                                                                                                                                                                         </t>
  </si>
  <si>
    <t xml:space="preserve">SPRINKLER TIPO PENDENTE, BULBO VERMELHO DE RESPOSTA RAPIDA, 68 GRAUS CELSIUS, ACABAMENTO CROMADO, D = 15 MM (1/2")                                                                                                                                                                                                                                                                                                                                                                                        </t>
  </si>
  <si>
    <t xml:space="preserve">SPRINKLER TIPO PENDENTE, BULBO VERMELHO DE RESPOSTA RAPIDA, 68 GRAUS CELSIUS, ACABAMENTO CROMADO, D = 20 MM (3/4")                                                                                                                                                                                                                                                                                                                                                                                        </t>
  </si>
  <si>
    <t>32,69</t>
  </si>
  <si>
    <t xml:space="preserve">SPRINKLER TIPO PENDENTE, BULBO VERMELHO DE RESPOSTA RAPIDA, 68 GRAUS CELSIUS, ACABAMENTO NATURAL, D = 20 MM (3/4")                                                                                                                                                                                                                                                                                                                                                                                        </t>
  </si>
  <si>
    <t xml:space="preserve">SPRINKLER TIPO PENDENTE, BULBO VERMELHO RESPOSTA RAPIDA, 68 GRAUS CELSIUS, ACABAMENTO NATURAL, D = 15 MM (1/2")                                                                                                                                                                                                                                                                                                                                                                                           </t>
  </si>
  <si>
    <t>23,36</t>
  </si>
  <si>
    <t xml:space="preserve">SUPORTE METALICO PARA CALHA PLUVIAL, ZINCADO, DOBRADO, DIAMETRO ENTRE 119 E 170 MM, PARA DRENAGEM PLUVIAL PREDIAL                                                                                                                                                                                                                                                                                                                                                                                         </t>
  </si>
  <si>
    <t>8,43</t>
  </si>
  <si>
    <t>2.701,34</t>
  </si>
  <si>
    <t xml:space="preserve">TABUA APARELHADA *2,5 X 15* CM, EM MACARANDUBA/MASSARANDUBA, ANGELIM OU EQUIVALENTE DA REGIAO                                                                                                                                                                                                                                                                                                                                                                                                             </t>
  </si>
  <si>
    <t xml:space="preserve">TABUA APARELHADA *2,5 X 25* CM, EM MACARANDUBA/MASSARANDUBA, ANGELIM OU EQUIVALENTE DA REGIAO                                                                                                                                                                                                                                                                                                                                                                                                             </t>
  </si>
  <si>
    <t xml:space="preserve">TABUA APARELHADA *2,5 X 30* CM, EM MACARANDUBA/MASSARANDUBA, ANGELIM OU EQUIVALENTE DA REGIAO                                                                                                                                                                                                                                                                                                                                                                                                             </t>
  </si>
  <si>
    <t>301,13</t>
  </si>
  <si>
    <t>325,00</t>
  </si>
  <si>
    <t>403,40</t>
  </si>
  <si>
    <t xml:space="preserve">TABUA NAO APARELHADA *2,5 X 15* CM, EM MACARANDUBA/MASSARANDUBA, ANGELIM OU EQUIVALENTE DA REGIAO - BRUTA                                                                                                                                                                                                                                                                                                                                                                                                 </t>
  </si>
  <si>
    <t xml:space="preserve">TABUA NAO APARELHADA *2,5 X 20* CM, EM MACARANDUBA/MASSARANDUBA, ANGELIM OU EQUIVALENTE DA REGIAO - BRUTA                                                                                                                                                                                                                                                                                                                                                                                                 </t>
  </si>
  <si>
    <t xml:space="preserve">TABUA NAO APARELHADA *2,5 X 30* CM, EM MACARANDUBA/MASSARANDUBA, ANGELIM OU EQUIVALENTE DA REGIAO - BRUTA                                                                                                                                                                                                                                                                                                                                                                                                 </t>
  </si>
  <si>
    <t>39,80</t>
  </si>
  <si>
    <t>188,63</t>
  </si>
  <si>
    <t xml:space="preserve">TAMPAO / CAP, ROSCA MACHO, DN 1", PARA TUBO PEX PARA INST. AGUA QUENTE/FRIA                                                                                                                                                                                                                                                                                                                                                                                                                               </t>
  </si>
  <si>
    <t xml:space="preserve">TAMPAO / CAP, ROSCA MACHO, DN 3/4", PARA TUBO PEX PARA INST. AGUA QUENTE/FRIA                                                                                                                                                                                                                                                                                                                                                                                                                             </t>
  </si>
  <si>
    <t>70,28</t>
  </si>
  <si>
    <t xml:space="preserve">TAMPAO FOFO SIMPLES COM BASE / REQUADRO, CLASSE A15 CARGA MAX. 1,5 T, 300 X 300 MM (COM INSCRICAO EM RELEVO DO TIPO DE REDE)                                                                                                                                                                                                                                                                                                                                                                              </t>
  </si>
  <si>
    <t xml:space="preserve">TAMPAO FOFO SIMPLES COM BASE / REQUADRO, CLASSE A15 CARGA MAX. 1,5 T, 400 X 400 MM (COM INSCRICAO EM RELEVO DO TIPO DE REDE)                                                                                                                                                                                                                                                                                                                                                                              </t>
  </si>
  <si>
    <t xml:space="preserve">TAMPAO FOFO SIMPLES COM BASE / REQUADRO, CLASSE A15 CARGA MAX. 1,5 T, 400 X 600 MM (COM INSCRICAO EM RELEVO DO TIPO DE REDE)                                                                                                                                                                                                                                                                                                                                                                              </t>
  </si>
  <si>
    <t xml:space="preserve">TAMPAO FOFO SIMPLES COM BASE / REQUADRO, CLASSE B125 CARGA MAX. 12,5 T, REDONDO, TAMPA 500 MM (COM INSCRICAO EM RELEVO DO TIPO DE REDE)                                                                                                                                                                                                                                                                                                                                                                   </t>
  </si>
  <si>
    <t xml:space="preserve">TAMPAO FOFO SIMPLES COM BASE / REQUADRO, CLASSE B125 CARGA MAX. 12,5 T, REDONDO, TAMPA 600 MM (COM INSCRICAO EM RELEVO DO TIPO DE REDE)                                                                                                                                                                                                                                                                                                                                                                   </t>
  </si>
  <si>
    <t xml:space="preserve">TAMPAO FOFO SIMPLES COM BASE / REQUADRO, CLASSE D400 CARGA MAX. 40 T, REDONDO, TAMPA 900 MM (COM INSCRICAO EM RELEVO DO TIPO DE REDE)                                                                                                                                                                                                                                                                                                                                                                     </t>
  </si>
  <si>
    <t xml:space="preserve">TAMPAO FOFO SIMPLES COM BASE / REQUADRO, R-2, CLASSE A15 CARGA MAX. 1,5 T, 550 X 1100 MM (COM INSCRICAO EM RELEVO DO TIPO DE REDE)                                                                                                                                                                                                                                                                                                                                                                        </t>
  </si>
  <si>
    <t xml:space="preserve">TE CPVC, SOLDAVEL, 90 GRAUS, 114 MM, PARA AGUA QUENTE PREDIAL                                                                                                                                                                                                                                                                                                                                                                                                                                             </t>
  </si>
  <si>
    <t>3,60</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</si>
  <si>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</si>
  <si>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</si>
  <si>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</si>
  <si>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1.1/2" X 3/4", AGUA FRIA PREDIAL                                                                                                                                                                                                                                                                                                                                                                                                                                  </t>
  </si>
  <si>
    <t>4,69</t>
  </si>
  <si>
    <t xml:space="preserve">TE METALICO, PARA CONEXAO COM ANEL DESLIZANTE, DN 16 MM, EM TUBO PEX PARA INST. AGUA QUENTE/FRIA                                                                                                                                                                                                                                                                                                                                                                                                          </t>
  </si>
  <si>
    <t>14,35</t>
  </si>
  <si>
    <t xml:space="preserve">TE METALICO, PARA CONEXAO COM ANEL DESLIZANTE, DN 20 MM, EM TUBO PEX PARA INST. AGUA QUENTE/FRIA                                                                                                                                                                                                                                                                                                                                                                                                          </t>
  </si>
  <si>
    <t>18,17</t>
  </si>
  <si>
    <t xml:space="preserve">TE METALICO, PARA CONEXAO COM ANEL DESLIZANTE, DN 25 MM, EM TUBO PEX PARA INST. AGUA QUENTE/FRIA                                                                                                                                                                                                                                                                                                                                                                                                          </t>
  </si>
  <si>
    <t>28,80</t>
  </si>
  <si>
    <t xml:space="preserve">TE METALICO, PARA CONEXAO COM ANEL DESLIZANTE, DN 32 MM, EM TUBO PEX PARA INST. AGUA QUENTE/FRIA                                                                                                                                                                                                                                                                                                                                                                                                          </t>
  </si>
  <si>
    <t>38,70</t>
  </si>
  <si>
    <t>29,79</t>
  </si>
  <si>
    <t xml:space="preserve">TE MISTURADOR, PPR, F/M/M, DN 20 X 20 MM, PARA AGUA QUENTE PREDIAL                                                                                                                                                                                                                                                                                                                                                                                                                                        </t>
  </si>
  <si>
    <t xml:space="preserve">TE MISTURADOR, PPR, F/M/M, DN 25 X 25 MM, PARA AGUA QUENTE PREDIAL                                                                                                                                                                                                                                                                                                                                                                                                                                        </t>
  </si>
  <si>
    <t>14,95</t>
  </si>
  <si>
    <t xml:space="preserve">TE NORMAL, PPR, F/F/F, SOLDAVEL, 90 GRAUS, DN 110 X 110 X 110 MM, PARA AGUA QUENTE PREDIAL                                                                                                                                                                                                                                                                                                                                                                                                                </t>
  </si>
  <si>
    <t>241,08</t>
  </si>
  <si>
    <t xml:space="preserve">TE NORMAL, PPR, F/F/F, SOLDAVEL, 90 GRAUS, DN 20 X 20 X 20 MM, PARA AGUA QUENTE PREDIAL                                                                                                                                                                                                                                                                                                                                                                                                                   </t>
  </si>
  <si>
    <t xml:space="preserve">TE NORMAL, PPR, F/F/F, SOLDAVEL, 90 GRAUS, DN 25 X 25 X 25 MM, PARA AGUA QUENTE PREDIAL                                                                                                                                                                                                                                                                                                                                                                                                                   </t>
  </si>
  <si>
    <t xml:space="preserve">TE NORMAL, PPR, F/F/F, SOLDAVEL, 90 GRAUS, DN 32 X 32 X 32 MM, PARA AGUA QUENTE PREDIAL                                                                                                                                                                                                                                                                                                                                                                                                                   </t>
  </si>
  <si>
    <t xml:space="preserve">TE NORMAL, PPR, F/F/F, SOLDAVEL, 90 GRAUS, DN 40 X 40 X 40 MM, PARA AGUA QUENTE PREDIAL                                                                                                                                                                                                                                                                                                                                                                                                                   </t>
  </si>
  <si>
    <t xml:space="preserve">TE NORMAL, PPR, F/F/F, SOLDAVEL, 90 GRAUS, DN 50 X 50 X 50 MM, PARA AGUA QUENTE PREDIAL                                                                                                                                                                                                                                                                                                                                                                                                                   </t>
  </si>
  <si>
    <t xml:space="preserve">TE NORMAL, PPR, F/F/F, SOLDAVEL, 90 GRAUS, DN 63 X 63 X 63 MM, PARA AGUA QUENTE PREDIAL                                                                                                                                                                                                                                                                                                                                                                                                                   </t>
  </si>
  <si>
    <t xml:space="preserve">TE NORMAL, PPR, F/F/F, SOLDAVEL, 90 GRAUS, DN 75 X 75 X 75 MM, PARA AGUA QUENTE PREDIAL                                                                                                                                                                                                                                                                                                                                                                                                                   </t>
  </si>
  <si>
    <t>84,39</t>
  </si>
  <si>
    <t xml:space="preserve">TE NORMAL, PPR, F/F/F, SOLDAVEL, 90 GRAUS, DN 90 X 90 X 90 MM, PARA AGUA QUENTE PREDIAL                                                                                                                                                                                                                                                                                                                                                                                                                   </t>
  </si>
  <si>
    <t>113,25</t>
  </si>
  <si>
    <t>4,74</t>
  </si>
  <si>
    <t xml:space="preserve">TE ROSCA FEMEA, METALICO, PARA CONEXAO COM ANEL DESLIZANTE, DN 16 MM X 1/2", EM TUBO PEX PARA INST. AGUA QUENTE/FRIA                                                                                                                                                                                                                                                                                                                                                                                      </t>
  </si>
  <si>
    <t xml:space="preserve">TE ROSCA FEMEA, METALICO, PARA CONEXAO COM ANEL DESLIZANTE, DN 20 MM X 1/2", EM TUBO PEX PARA INST. AGUA QUENTE/FRIA                                                                                                                                                                                                                                                                                                                                                                                      </t>
  </si>
  <si>
    <t xml:space="preserve">TE ROSCA FEMEA, METALICO, PARA CONEXAO COM ANEL DESLIZANTE, DN 25 MM X 3/4", EM TUBO PEX PARA INST. AGUA QUENTE/FRIA                                                                                                                                                                                                                                                                                                                                                                                      </t>
  </si>
  <si>
    <t>20,94</t>
  </si>
  <si>
    <t xml:space="preserve">TE SANITARIO DE REDUCAO, PVC, DN 100 X 50 MM, SERIE NORMAL, PARA ESGOTO PREDIAL                                                                                                                                                                                                                                                                                                                                                                                                                           </t>
  </si>
  <si>
    <t xml:space="preserve">TE SANITARIO DE REDUCAO, PVC, DN 100 X 75 MM, SERIE NORMAL PARA ESGOTO PREDIAL                                                                                                                                                                                                                                                                                                                                                                                                                            </t>
  </si>
  <si>
    <t xml:space="preserve">TE, PLASTICO, DN 16 MM, PARA CONEXAO COM CRIMPAGEM, EM TUBO PEX PARA INST. AGUA QUENTE/FRIA                                                                                                                                                                                                                                                                                                                                                                                                               </t>
  </si>
  <si>
    <t xml:space="preserve">TE, PLASTICO, DN 20 MM, PARA CONEXAO COM CRIMPAGEM, EM TUBO PEX PARA INST. AGUA QUENTE/FRIA                                                                                                                                                                                                                                                                                                                                                                                                               </t>
  </si>
  <si>
    <t xml:space="preserve">TE, PLASTICO, DN 25 MM, PARA CONEXAO COM CRIMPAGEM, EM TUBO PEX PARA INST. AGUA QUENTE/FRIA                                                                                                                                                                                                                                                                                                                                                                                                               </t>
  </si>
  <si>
    <t>27,80</t>
  </si>
  <si>
    <t xml:space="preserve">TE, PLASTICO, DN 32 MM, PARA CONEXAO COM CRIMPAGEM, EM TUBO PEX PARA INST. AGUA QUENTE/FRIA                                                                                                                                                                                                                                                                                                                                                                                                               </t>
  </si>
  <si>
    <t>30,74</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</si>
  <si>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</si>
  <si>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</si>
  <si>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</si>
  <si>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</si>
  <si>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</si>
  <si>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200 MM, PARA REDE COLETORA ESGOTO                                                                                                                                                                                                                                                                                                                                                                                                                                          </t>
  </si>
  <si>
    <t xml:space="preserve">TECNICO EM SONDAGEM (HORISTA)                                                                                                                                                                                                                                                                                                                                                                                                                                                                             </t>
  </si>
  <si>
    <t>13,10</t>
  </si>
  <si>
    <t>22,45</t>
  </si>
  <si>
    <t>19,46</t>
  </si>
  <si>
    <t>21,10</t>
  </si>
  <si>
    <t>89,82</t>
  </si>
  <si>
    <t>23,09</t>
  </si>
  <si>
    <t>40,04</t>
  </si>
  <si>
    <t>4,64</t>
  </si>
  <si>
    <t>1.750,00</t>
  </si>
  <si>
    <t>581,91</t>
  </si>
  <si>
    <t>735,16</t>
  </si>
  <si>
    <t xml:space="preserve">TIL CONDOMINIAL, PVC, DN 100 X 100 MM, PARA REDE COLETORA DE ESGOTO                                                                                                                                                                                                                                                                                                                                                                                                                                       </t>
  </si>
  <si>
    <t xml:space="preserve">TIL PARA LIGACAO PREDIAL, EM PVC, JE, BBB, DN 100 X 100 MM, PARA REDE COLETORA ESGOTO                                                                                                                                                                                                                                                                                                                                                                                                                     </t>
  </si>
  <si>
    <t xml:space="preserve">TIL RADIAL, PVC, JE, BBB, DN 300 X 200 MM, PARA REDE COLETORA DE ESGOTO (NBR 10.569)                                                                                                                                                                                                                                                                                                                                                                                                                      </t>
  </si>
  <si>
    <t xml:space="preserve">TINTA/RESINA ACRILICA PREMIUM PARA CERAMICA, PEDRAS E OUTROS                                                                                                                                                                                                                                                                                                                                                                                                                                              </t>
  </si>
  <si>
    <t>50,56</t>
  </si>
  <si>
    <t>60,80</t>
  </si>
  <si>
    <t>108,94</t>
  </si>
  <si>
    <t>170,37</t>
  </si>
  <si>
    <t>39,71</t>
  </si>
  <si>
    <t>46,71</t>
  </si>
  <si>
    <t>312,55</t>
  </si>
  <si>
    <t>2.075,79</t>
  </si>
  <si>
    <t>68,15</t>
  </si>
  <si>
    <t>43,49</t>
  </si>
  <si>
    <t>36,89</t>
  </si>
  <si>
    <t>88,76</t>
  </si>
  <si>
    <t>133,21</t>
  </si>
  <si>
    <t>1.684,32</t>
  </si>
  <si>
    <t>139,96</t>
  </si>
  <si>
    <t>177,30</t>
  </si>
  <si>
    <t>47,40</t>
  </si>
  <si>
    <t>68,89</t>
  </si>
  <si>
    <t>118,39</t>
  </si>
  <si>
    <t>89,66</t>
  </si>
  <si>
    <t>79,64</t>
  </si>
  <si>
    <t xml:space="preserve">TRANSPORTE - HORISTA (COLETADO CAIXA - ENCARGOS COMPLEMENTARES)                                                                                                                                                                                                                                                                                                                                                                                                                                           </t>
  </si>
  <si>
    <t xml:space="preserve">TRANSPORTE - MENSALISTA (COLETADO CAIXA - ENCARGOS COMPLEMENTARES)                                                                                                                                                                                                                                                                                                                                                                                                                                        </t>
  </si>
  <si>
    <t>359.158,85</t>
  </si>
  <si>
    <t>416.168,19</t>
  </si>
  <si>
    <t>122.570,07</t>
  </si>
  <si>
    <t>198.765,90</t>
  </si>
  <si>
    <t>305.000,00</t>
  </si>
  <si>
    <t>293.811,89</t>
  </si>
  <si>
    <t>327.803,72</t>
  </si>
  <si>
    <t>32,53</t>
  </si>
  <si>
    <t>21,47</t>
  </si>
  <si>
    <t>1,82</t>
  </si>
  <si>
    <t>97,35</t>
  </si>
  <si>
    <t>89,33</t>
  </si>
  <si>
    <t>43,42</t>
  </si>
  <si>
    <t>57,62</t>
  </si>
  <si>
    <t>66,66</t>
  </si>
  <si>
    <t>2.064,30</t>
  </si>
  <si>
    <t>193,55</t>
  </si>
  <si>
    <t>119,46</t>
  </si>
  <si>
    <t>3.960,98</t>
  </si>
  <si>
    <t>2.194,97</t>
  </si>
  <si>
    <t>74,63</t>
  </si>
  <si>
    <t>243,68</t>
  </si>
  <si>
    <t>354,55</t>
  </si>
  <si>
    <t>506,87</t>
  </si>
  <si>
    <t>556,17</t>
  </si>
  <si>
    <t>955,66</t>
  </si>
  <si>
    <t>626,06</t>
  </si>
  <si>
    <t>1.255,92</t>
  </si>
  <si>
    <t>726,38</t>
  </si>
  <si>
    <t>792,42</t>
  </si>
  <si>
    <t>942,64</t>
  </si>
  <si>
    <t xml:space="preserve">TUBO CPVC, SOLDAVEL, 114 MM, AGUA QUENTE (NBR 15884)                                                                                                                                                                                                                                                                                                                                                                                                                                                      </t>
  </si>
  <si>
    <t xml:space="preserve">TUBO DE DESCIDA EXTERNO, DE PVC, PARA CAIXA DE DESCARGA EXTERNA ALTA - DIAMETRO DE 40 MM E ALTURA DE APROXIMADAMENTE 1,55 M                                                                                                                                                                                                                                                                                                                                                                               </t>
  </si>
  <si>
    <t>3.736,08</t>
  </si>
  <si>
    <t>4.581,93</t>
  </si>
  <si>
    <t>5.310,84</t>
  </si>
  <si>
    <t>7.014,86</t>
  </si>
  <si>
    <t>1.243,36</t>
  </si>
  <si>
    <t>1.731,67</t>
  </si>
  <si>
    <t>2.465,81</t>
  </si>
  <si>
    <t xml:space="preserve">TUBO MONOCAMADA PEX, DN 16 MM, PARA AGUA QUENTE E FRIA                                                                                                                                                                                                                                                                                                                                                                                                                                                    </t>
  </si>
  <si>
    <t xml:space="preserve">TUBO MONOCAMADA PEX, DN 20 MM, PARA AGUA QUENTE E FRIA                                                                                                                                                                                                                                                                                                                                                                                                                                                    </t>
  </si>
  <si>
    <t xml:space="preserve">TUBO MONOCAMADA PEX, DN 25 MM, PARA AGUA QUENTE E FRIA                                                                                                                                                                                                                                                                                                                                                                                                                                                    </t>
  </si>
  <si>
    <t xml:space="preserve">TUBO MONOCAMADA PEX, DN 32 MM, PARA AGUA QUENTE E FRIA                                                                                                                                                                                                                                                                                                                                                                                                                                                    </t>
  </si>
  <si>
    <t>12,12</t>
  </si>
  <si>
    <t>118,60</t>
  </si>
  <si>
    <t>36,01</t>
  </si>
  <si>
    <t>79,38</t>
  </si>
  <si>
    <t xml:space="preserve">TUBO PPR, CLASSE PN 20, SOLDAVEL, DN 32 MM PARA AGUA FRIA OU QUENTE PREDIAL                                                                                                                                                                                                                                                                                                                                                                                                                               </t>
  </si>
  <si>
    <t>239,62</t>
  </si>
  <si>
    <t>9,83</t>
  </si>
  <si>
    <t>13,59</t>
  </si>
  <si>
    <t>41,46</t>
  </si>
  <si>
    <t>72,96</t>
  </si>
  <si>
    <t>100,30</t>
  </si>
  <si>
    <t>172,44</t>
  </si>
  <si>
    <t xml:space="preserve">TUBO PVC CORRUGADO, PAREDE DUPLA, JE, DN 150 MM/ DE 160 MM, REDE COLETORA ESGOTO                                                                                                                                                                                                                                                                                                                                                                                                                          </t>
  </si>
  <si>
    <t xml:space="preserve">TUBO PVC CORRUGADO, PAREDE DUPLA, JE, DN 200 MM/ DE 200 MM, REDE COLETORA ESGOTO                                                                                                                                                                                                                                                                                                                                                                                                                          </t>
  </si>
  <si>
    <t xml:space="preserve">TUBO PVC CORRUGADO, PAREDE DUPLA, JE, DN 250 MM/ DE 250 MM, REDE COLETORA ESGOTO                                                                                                                                                                                                                                                                                                                                                                                                                          </t>
  </si>
  <si>
    <t xml:space="preserve">TUBO PVC CORRUGADO, PAREDE DUPLA, JE, DN 300 MM/ DE 315 MM , REDE COLETORA ESGOTO                                                                                                                                                                                                                                                                                                                                                                                                                         </t>
  </si>
  <si>
    <t xml:space="preserve">TUBO PVC CORRUGADO, PAREDE DUPLA, JE, DN 350 MM/ DE 355 MM, REDE COLETORA ESGOTO                                                                                                                                                                                                                                                                                                                                                                                                                          </t>
  </si>
  <si>
    <t xml:space="preserve">TUBO PVC CORRUGADO, PAREDE DUPLA, JE, DN 400 MM/ DE 400 MM, REDE COLETORA ESGOTO                                                                                                                                                                                                                                                                                                                                                                                                                          </t>
  </si>
  <si>
    <t>147,75</t>
  </si>
  <si>
    <t>262,74</t>
  </si>
  <si>
    <t>115,12</t>
  </si>
  <si>
    <t xml:space="preserve">TUBO PVC, RIGIDO, CORRUGADO, PERFURADO DN 100 MM, PARA DRENAGEM, SISTEMA IRRIGACAO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</si>
  <si>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</si>
  <si>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</si>
  <si>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</si>
  <si>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</si>
  <si>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</si>
  <si>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DE 110 MM, AGUA FRIA (NBR-5648)                                                                                                                                                                                                                                                                                                                                                                                                                                                       </t>
  </si>
  <si>
    <t xml:space="preserve">TUBO PVC, SOLDAVEL, DE 20 MM, AGUA FRIA (NBR-5648)                                                                                                                                                                                                                                                                                                                                                                                                                                                        </t>
  </si>
  <si>
    <t xml:space="preserve">TUBO PVC, SOLDAVEL, DE 25 MM, AGUA FRIA (NBR-5648)                                                                                                                                                                                                                                                                                                                                                                                                                                                        </t>
  </si>
  <si>
    <t xml:space="preserve">TUBO PVC, SOLDAVEL, DE 32 MM, AGUA FRIA (NBR-5648)                                                                                                                                                                                                                                                                                                                                                                                                                                                        </t>
  </si>
  <si>
    <t xml:space="preserve">TUBO PVC, SOLDAVEL, DE 40 MM, AGUA FRIA (NBR-5648)                                                                                                                                                                                                                                                                                                                                                                                                                                                        </t>
  </si>
  <si>
    <t xml:space="preserve">TUBO PVC, SOLDAVEL, DE 50 MM, AGUA FRIA (NBR-5648)                                                                                                                                                                                                                                                                                                                                                                                                                                                        </t>
  </si>
  <si>
    <t xml:space="preserve">TUBO PVC, SOLDAVEL, DE 60 MM, AGUA FRIA (NBR-5648)                                                                                                                                                                                                                                                                                                                                                                                                                                                        </t>
  </si>
  <si>
    <t xml:space="preserve">TUBO PVC, SOLDAVEL, DE 75 MM, AGUA FRIA (NBR-5648)                                                                                                                                                                                                                                                                                                                                                                                                                                                        </t>
  </si>
  <si>
    <t xml:space="preserve">TUBO PVC, SOLDAVEL, DE 85 MM, AGUA FRIA (NBR-5648)                                                                                                                                                                                                                                                                                                                                                                                                                                                        </t>
  </si>
  <si>
    <t>3.526,15</t>
  </si>
  <si>
    <t>4.495,00</t>
  </si>
  <si>
    <t>4.546,37</t>
  </si>
  <si>
    <t xml:space="preserve">UNIAO COM FLANGE PPR, COM PARAFUSOS, DN 40 MM, PARA AGUA QUENTE PREDIAL                                                                                                                                                                                                                                                                                                                                                                                                                                   </t>
  </si>
  <si>
    <t>132,33</t>
  </si>
  <si>
    <t xml:space="preserve">UNIAO DUPLA PPR, DN 20 MM, PARA AGUA QUENTE PREDIAL                                                                                                                                                                                                                                                                                                                                                                                                                                                       </t>
  </si>
  <si>
    <t>33,37</t>
  </si>
  <si>
    <t>19,33</t>
  </si>
  <si>
    <t>110,23</t>
  </si>
  <si>
    <t>157,71</t>
  </si>
  <si>
    <t>15,03</t>
  </si>
  <si>
    <t>399.604,75</t>
  </si>
  <si>
    <t>537.335,18</t>
  </si>
  <si>
    <t>658.491,12</t>
  </si>
  <si>
    <t>712.400,00</t>
  </si>
  <si>
    <t>665.336,65</t>
  </si>
  <si>
    <t>76,71</t>
  </si>
  <si>
    <t>61,20</t>
  </si>
  <si>
    <t>60,96</t>
  </si>
  <si>
    <t>83,28</t>
  </si>
  <si>
    <t xml:space="preserve">VEU DE POLIESTER PARA IMPERMEABILIZACAO                                                                                                                                                                                                                                                                                                                                                                                                                                                                   </t>
  </si>
  <si>
    <t xml:space="preserve">VIDRO PLANO ARAMADO E = 7MM - SEM COLOCACAO                                                                                                                                                                                                                                                                                                                                                                                                                                                               </t>
  </si>
  <si>
    <t xml:space="preserve">VIGA APARELHADA *6 X 12* CM, EM MACARANDUBA/MASSARANDUBA, ANGELIM OU EQUIVALENTE DA REGIAO                                                                                                                                                                                                                                                                                                                                                                                                                </t>
  </si>
  <si>
    <t xml:space="preserve">VIGA APARELHADA *6 X 16* CM, EM MACARANDUBA/MASSARANDUBA, ANGELIM OU EQUIVALENTE DA REGIAO                                                                                                                                                                                                                                                                                                                                                                                                                </t>
  </si>
  <si>
    <t>126,05</t>
  </si>
  <si>
    <t xml:space="preserve">VIGA NAO APARELHADA *6 X 12* CM, EM MACARANDUBA/MASSARANDUBA, ANGELIM OU EQUIVALENTE DA REGIAO - BRUTA                                                                                                                                                                                                                                                                                                                                                                                                    </t>
  </si>
  <si>
    <t xml:space="preserve">VIGA NAO APARELHADA *6 X 16* CM, EM MACARANDUBA/MASSARANDUBA, ANGELIM OU EQUIVALENTE DA REGIAO - BRUTA                                                                                                                                                                                                                                                                                                                                                                                                    </t>
  </si>
  <si>
    <t xml:space="preserve">VIGA NAO APARELHADA *6 X 20* CM, EM MACARANDUBA/MASSARANDUBA, ANGELIM OU EQUIVALENTE DA REGIAO - BRUTA                                                                                                                                                                                                                                                                                                                                                                                                    </t>
  </si>
  <si>
    <t xml:space="preserve">VIGA NAO APARELHADA *8 X 16* CM EM MACARANDUBA/MASSARANDUBA, ANGELIM OU EQUIVALENTE DA REGIAO - BRUTA                                                                                                                                                                                                                                                                                                                                                                                                     </t>
  </si>
  <si>
    <t xml:space="preserve">VIGIA DIURNO (HORISTA)                                                                                                                                                                                                                                                                                                                                                                                                                                                                                    </t>
  </si>
  <si>
    <t>Protetor solar FPS 60</t>
  </si>
  <si>
    <t>MES</t>
  </si>
  <si>
    <t>45.01.03</t>
  </si>
  <si>
    <t>LOCAÇÃO VEICULO TIPO PICAPE LEVE C/ SEGURO SEM COMBUSTÍVEL</t>
  </si>
  <si>
    <t>0,97</t>
  </si>
  <si>
    <t>0,15</t>
  </si>
  <si>
    <t>0,19</t>
  </si>
  <si>
    <t>0,94</t>
  </si>
  <si>
    <t xml:space="preserve">ADITIVO IMPERMEABILIZANTE CRISTALIZANTE PARA CONCRETO                                                                                                                                                                                                                                                                                                                                                                                                                                                     </t>
  </si>
  <si>
    <t>6,27</t>
  </si>
  <si>
    <t>9,94</t>
  </si>
  <si>
    <t>3,40</t>
  </si>
  <si>
    <t>9,71</t>
  </si>
  <si>
    <t>106,67</t>
  </si>
  <si>
    <t>108,06</t>
  </si>
  <si>
    <t>53,33</t>
  </si>
  <si>
    <t>1.224,24</t>
  </si>
  <si>
    <t>96,05</t>
  </si>
  <si>
    <t>16.954,85</t>
  </si>
  <si>
    <t>101,34</t>
  </si>
  <si>
    <t>17.887,94</t>
  </si>
  <si>
    <t>104,54</t>
  </si>
  <si>
    <t>18.453,10</t>
  </si>
  <si>
    <t>29,26</t>
  </si>
  <si>
    <t>5.166,97</t>
  </si>
  <si>
    <t>180,12</t>
  </si>
  <si>
    <t>156,00</t>
  </si>
  <si>
    <t>57,92</t>
  </si>
  <si>
    <t>63,51</t>
  </si>
  <si>
    <t>58,63</t>
  </si>
  <si>
    <t>77,52</t>
  </si>
  <si>
    <t>66,03</t>
  </si>
  <si>
    <t>44,57</t>
  </si>
  <si>
    <t>4,73</t>
  </si>
  <si>
    <t>8,66</t>
  </si>
  <si>
    <t>118,62</t>
  </si>
  <si>
    <t>57,67</t>
  </si>
  <si>
    <t>4,38</t>
  </si>
  <si>
    <t>20,52</t>
  </si>
  <si>
    <t>28,09</t>
  </si>
  <si>
    <t>4,93</t>
  </si>
  <si>
    <t>17,04</t>
  </si>
  <si>
    <t>10,75</t>
  </si>
  <si>
    <t>5,65</t>
  </si>
  <si>
    <t>9,78</t>
  </si>
  <si>
    <t>81,85</t>
  </si>
  <si>
    <t>74,21</t>
  </si>
  <si>
    <t>143,53</t>
  </si>
  <si>
    <t>129,15</t>
  </si>
  <si>
    <t>75,22</t>
  </si>
  <si>
    <t>42,74</t>
  </si>
  <si>
    <t>110,38</t>
  </si>
  <si>
    <t>73,86</t>
  </si>
  <si>
    <t>42,96</t>
  </si>
  <si>
    <t>53,23</t>
  </si>
  <si>
    <t>61,75</t>
  </si>
  <si>
    <t>88,96</t>
  </si>
  <si>
    <t>35,53</t>
  </si>
  <si>
    <t>43,61</t>
  </si>
  <si>
    <t>16,59</t>
  </si>
  <si>
    <t>5,22</t>
  </si>
  <si>
    <t>0,78</t>
  </si>
  <si>
    <t>0,70</t>
  </si>
  <si>
    <t>0,75</t>
  </si>
  <si>
    <t>66,08</t>
  </si>
  <si>
    <t>75,67</t>
  </si>
  <si>
    <t>91,30</t>
  </si>
  <si>
    <t>103,69</t>
  </si>
  <si>
    <t>123,31</t>
  </si>
  <si>
    <t>33,63</t>
  </si>
  <si>
    <t>39,23</t>
  </si>
  <si>
    <t>650,97</t>
  </si>
  <si>
    <t>663,66</t>
  </si>
  <si>
    <t>581,92</t>
  </si>
  <si>
    <t>19.404,00</t>
  </si>
  <si>
    <t>55,73</t>
  </si>
  <si>
    <t>10,70</t>
  </si>
  <si>
    <t>22,55</t>
  </si>
  <si>
    <t>37,90</t>
  </si>
  <si>
    <t>15,88</t>
  </si>
  <si>
    <t>99,16</t>
  </si>
  <si>
    <t>17.501,05</t>
  </si>
  <si>
    <t>102,56</t>
  </si>
  <si>
    <t>18.104,13</t>
  </si>
  <si>
    <t>128,32</t>
  </si>
  <si>
    <t>22.648,20</t>
  </si>
  <si>
    <t>77,60</t>
  </si>
  <si>
    <t>105,52</t>
  </si>
  <si>
    <t>270,44</t>
  </si>
  <si>
    <t>13,03</t>
  </si>
  <si>
    <t>51,86</t>
  </si>
  <si>
    <t>58,86</t>
  </si>
  <si>
    <t>1,27</t>
  </si>
  <si>
    <t>3,41</t>
  </si>
  <si>
    <t>2,81</t>
  </si>
  <si>
    <t>16,82</t>
  </si>
  <si>
    <t>18,80</t>
  </si>
  <si>
    <t>15,56</t>
  </si>
  <si>
    <t>8,45</t>
  </si>
  <si>
    <t>24,02</t>
  </si>
  <si>
    <t>20,62</t>
  </si>
  <si>
    <t>61,50</t>
  </si>
  <si>
    <t>66,31</t>
  </si>
  <si>
    <t>61,28</t>
  </si>
  <si>
    <t>67,46</t>
  </si>
  <si>
    <t>70,89</t>
  </si>
  <si>
    <t>74,32</t>
  </si>
  <si>
    <t>85,75</t>
  </si>
  <si>
    <t>489,37</t>
  </si>
  <si>
    <t>834,11</t>
  </si>
  <si>
    <t>88,95</t>
  </si>
  <si>
    <t>103,86</t>
  </si>
  <si>
    <t>19,02</t>
  </si>
  <si>
    <t>13,32</t>
  </si>
  <si>
    <t>26,83</t>
  </si>
  <si>
    <t>64,17</t>
  </si>
  <si>
    <t>3,89</t>
  </si>
  <si>
    <t>14,46</t>
  </si>
  <si>
    <t>5,79</t>
  </si>
  <si>
    <t>8,13</t>
  </si>
  <si>
    <t>23,52</t>
  </si>
  <si>
    <t>18,91</t>
  </si>
  <si>
    <t>104,89</t>
  </si>
  <si>
    <t>166,38</t>
  </si>
  <si>
    <t>8,60</t>
  </si>
  <si>
    <t>22,73</t>
  </si>
  <si>
    <t>59,46</t>
  </si>
  <si>
    <t>3,55</t>
  </si>
  <si>
    <t>68,44</t>
  </si>
  <si>
    <t>455,36</t>
  </si>
  <si>
    <t>477,05</t>
  </si>
  <si>
    <t>461,75</t>
  </si>
  <si>
    <t>626,74</t>
  </si>
  <si>
    <t>779,89</t>
  </si>
  <si>
    <t>3,07</t>
  </si>
  <si>
    <t>2,33</t>
  </si>
  <si>
    <t>11,61</t>
  </si>
  <si>
    <t>15,85</t>
  </si>
  <si>
    <t>14,63</t>
  </si>
  <si>
    <t>8,53</t>
  </si>
  <si>
    <t>26,85</t>
  </si>
  <si>
    <t>31,27</t>
  </si>
  <si>
    <t>4.176,50</t>
  </si>
  <si>
    <t>2.070,99</t>
  </si>
  <si>
    <t>1.706,10</t>
  </si>
  <si>
    <t>1.668,99</t>
  </si>
  <si>
    <t>5,71</t>
  </si>
  <si>
    <t>674.880,00</t>
  </si>
  <si>
    <t>760.000,00</t>
  </si>
  <si>
    <t>1.053.866,61</t>
  </si>
  <si>
    <t>1.199.786,61</t>
  </si>
  <si>
    <t>700.213,30</t>
  </si>
  <si>
    <t>13,94</t>
  </si>
  <si>
    <t>2.683,36</t>
  </si>
  <si>
    <t>216,09</t>
  </si>
  <si>
    <t>392,33</t>
  </si>
  <si>
    <t>104,34</t>
  </si>
  <si>
    <t xml:space="preserve">PERFIL "I" OU "W" EM ACO LAMINADO, QUAISQUER DIMENSOES                                                                                                                                                                                                                                                                                                                                                                                                                                                    </t>
  </si>
  <si>
    <t xml:space="preserve">PERFIL "U" ENRIJECIDO, EM CHAPA DOBRADA DE ACO LAMINADO, E = 3,75 MM, H = 200 MM, L = 75 MM (9,94 KG/M)                                                                                                                                                                                                                                                                                                                                                                                                   </t>
  </si>
  <si>
    <t xml:space="preserve">PERFIL "U" SIMPLES, EM CHAPA DOBRADA DE ACO LAMINADO, E = 2,65 MM, H = 75 MM, L = 40 MM (3,04 KG/M)                                                                                                                                                                                                                                                                                                                                                                                                       </t>
  </si>
  <si>
    <t xml:space="preserve">PERFIL "U" SIMPLES, EM CHAPA DOBRADA DE ACO LAMINADO, E = 3 MM, H = 125 MM, L = 50 MM (5,07 KG/M)                                                                                                                                                                                                                                                                                                                                                                                                         </t>
  </si>
  <si>
    <t xml:space="preserve">PERFIL "U" SIMPLES, EM CHAPA DOBRADA DE ACO LAMINADO, E = 3 MM, H = 200 MM, L = 50 MM (6,83 KG/M)                                                                                                                                                                                                                                                                                                                                                                                                         </t>
  </si>
  <si>
    <t xml:space="preserve">PERFIL "U" SIMPLES, EM CHAPA DOBRADA DE ACO LAMINADO, E = 4,75 MM, H = 100 MM, L = 75 MM (8,74 KG/M)                                                                                                                                                                                                                                                                                                                                                                                                      </t>
  </si>
  <si>
    <t xml:space="preserve">PERFIL "U" SIMPLES, EM CHAPA DOBRADA DE ACO LAMINADO, E = 8 MM, H = 150 MM, L = 75 MM (16,97 KG/M)                                                                                                                                                                                                                                                                                                                                                                                                        </t>
  </si>
  <si>
    <t>2,98</t>
  </si>
  <si>
    <t>6,63</t>
  </si>
  <si>
    <t>4,47</t>
  </si>
  <si>
    <t>150,66</t>
  </si>
  <si>
    <t>120,00</t>
  </si>
  <si>
    <t>13,78</t>
  </si>
  <si>
    <t>21,88</t>
  </si>
  <si>
    <t>11,38</t>
  </si>
  <si>
    <t>1.251,62</t>
  </si>
  <si>
    <t>530,14</t>
  </si>
  <si>
    <t>563,67</t>
  </si>
  <si>
    <t>504,90</t>
  </si>
  <si>
    <t>583,35</t>
  </si>
  <si>
    <t>507,52</t>
  </si>
  <si>
    <t>473,34</t>
  </si>
  <si>
    <t>620,60</t>
  </si>
  <si>
    <t>1.692,38</t>
  </si>
  <si>
    <t>2.362,64</t>
  </si>
  <si>
    <t>3.295,71</t>
  </si>
  <si>
    <t>4.493,53</t>
  </si>
  <si>
    <t>1,87</t>
  </si>
  <si>
    <t>12,58</t>
  </si>
  <si>
    <t>75,25</t>
  </si>
  <si>
    <t>129,47</t>
  </si>
  <si>
    <t>102,55</t>
  </si>
  <si>
    <t>180,34</t>
  </si>
  <si>
    <t>374,01</t>
  </si>
  <si>
    <t>452,80</t>
  </si>
  <si>
    <t>47,67</t>
  </si>
  <si>
    <t>943,47</t>
  </si>
  <si>
    <t>142,37</t>
  </si>
  <si>
    <t>207,03</t>
  </si>
  <si>
    <t>197,94</t>
  </si>
  <si>
    <t>103,10</t>
  </si>
  <si>
    <t>38,24</t>
  </si>
  <si>
    <t>106,12</t>
  </si>
  <si>
    <t>109,69</t>
  </si>
  <si>
    <t>1,95</t>
  </si>
  <si>
    <t>10,15</t>
  </si>
  <si>
    <t>51,17</t>
  </si>
  <si>
    <t>29,32</t>
  </si>
  <si>
    <t>16,85</t>
  </si>
  <si>
    <t>4,22</t>
  </si>
  <si>
    <t>105,44</t>
  </si>
  <si>
    <t>1,91</t>
  </si>
  <si>
    <t>24,83</t>
  </si>
  <si>
    <t>7,49</t>
  </si>
  <si>
    <t>105,57</t>
  </si>
  <si>
    <t>189,61</t>
  </si>
  <si>
    <t>157,35</t>
  </si>
  <si>
    <t>67,75</t>
  </si>
  <si>
    <t>292,39</t>
  </si>
  <si>
    <t>78,20</t>
  </si>
  <si>
    <t>55,75</t>
  </si>
  <si>
    <t>57,12</t>
  </si>
  <si>
    <t>72,25</t>
  </si>
  <si>
    <t>1.360,93</t>
  </si>
  <si>
    <t>1.479,28</t>
  </si>
  <si>
    <t>1.659,39</t>
  </si>
  <si>
    <t>3.570,00</t>
  </si>
  <si>
    <t>3.202,60</t>
  </si>
  <si>
    <t>3.901,15</t>
  </si>
  <si>
    <t>FONTE</t>
  </si>
  <si>
    <t>MAPA DE COTAÇÕES</t>
  </si>
  <si>
    <t>CÓDIGO/ REF</t>
  </si>
  <si>
    <t>PROPORÇÃO DE 30% NOVO</t>
  </si>
  <si>
    <t>RECAPEAMENTO DE PNEU 275-80-R22.5</t>
  </si>
  <si>
    <t>CANTIL TIPO SQUEEZE</t>
  </si>
  <si>
    <t>ALUGUEL MENSAL DE GALPÃO / LAVADOR / ESCRITÓRIO / TIPO 1</t>
  </si>
  <si>
    <t>LOCAÇÃO DE IMPRESSORA COM CÓPIAS MENSAIS</t>
  </si>
  <si>
    <t>CADEIRAS ESCRITÓRIO</t>
  </si>
  <si>
    <t>( I ) PREÇO POR UNIDADE</t>
  </si>
  <si>
    <t>GARRAFA TERMICA 5L</t>
  </si>
  <si>
    <t>COLETOR (DIURNO) INCLUI RESERVA</t>
  </si>
  <si>
    <t>Tonelada</t>
  </si>
  <si>
    <t>T</t>
  </si>
  <si>
    <t>ANUAL</t>
  </si>
  <si>
    <t>SISTEMA DE RASTREAMENTO VEICULAR</t>
  </si>
  <si>
    <t>Rotas</t>
  </si>
  <si>
    <t>Par/Ímpar</t>
  </si>
  <si>
    <t>Turno</t>
  </si>
  <si>
    <t>1/J</t>
  </si>
  <si>
    <t>Vc</t>
  </si>
  <si>
    <t>Dg</t>
  </si>
  <si>
    <t>Vt</t>
  </si>
  <si>
    <t>Dd</t>
  </si>
  <si>
    <t>Q</t>
  </si>
  <si>
    <t>Ns</t>
  </si>
  <si>
    <t>FROTA TOTAL</t>
  </si>
  <si>
    <t>11,96</t>
  </si>
  <si>
    <t>9,58</t>
  </si>
  <si>
    <t>7,98</t>
  </si>
  <si>
    <t>7,63</t>
  </si>
  <si>
    <t>27,35</t>
  </si>
  <si>
    <t>76,66</t>
  </si>
  <si>
    <t>14,70</t>
  </si>
  <si>
    <t>0,90</t>
  </si>
  <si>
    <t>4,52</t>
  </si>
  <si>
    <t>19,71</t>
  </si>
  <si>
    <t>16,48</t>
  </si>
  <si>
    <t>42,05</t>
  </si>
  <si>
    <t>133,22</t>
  </si>
  <si>
    <t>47,43</t>
  </si>
  <si>
    <t>40,56</t>
  </si>
  <si>
    <t>30,58</t>
  </si>
  <si>
    <t>59,63</t>
  </si>
  <si>
    <t>15,64</t>
  </si>
  <si>
    <t>29,99</t>
  </si>
  <si>
    <t>15,28</t>
  </si>
  <si>
    <t>6,34</t>
  </si>
  <si>
    <t>7,09</t>
  </si>
  <si>
    <t>16,56</t>
  </si>
  <si>
    <t>10,43</t>
  </si>
  <si>
    <t>9,77</t>
  </si>
  <si>
    <t>30,86</t>
  </si>
  <si>
    <t>15,43</t>
  </si>
  <si>
    <t>2,28</t>
  </si>
  <si>
    <t>1,26</t>
  </si>
  <si>
    <t>3,65</t>
  </si>
  <si>
    <t>2,93</t>
  </si>
  <si>
    <t>1,93</t>
  </si>
  <si>
    <t>3,99</t>
  </si>
  <si>
    <t>5,36</t>
  </si>
  <si>
    <t>952,70</t>
  </si>
  <si>
    <t>7,80</t>
  </si>
  <si>
    <t xml:space="preserve">BARRA DE ACO CHATO, RETANGULAR, 25,4 MM X 4,76 MM (L X E), 0,94 KG/M                                                                                                                                                                                                                                                                                                                                                                                                                                      </t>
  </si>
  <si>
    <t>13,49</t>
  </si>
  <si>
    <t>14,89</t>
  </si>
  <si>
    <t>421,98</t>
  </si>
  <si>
    <t>484,29</t>
  </si>
  <si>
    <t>523,98</t>
  </si>
  <si>
    <t>185,78</t>
  </si>
  <si>
    <t>206,33</t>
  </si>
  <si>
    <t>230,49</t>
  </si>
  <si>
    <t>210,00</t>
  </si>
  <si>
    <t>130,06</t>
  </si>
  <si>
    <t>280,45</t>
  </si>
  <si>
    <t>162,58</t>
  </si>
  <si>
    <t>4,70</t>
  </si>
  <si>
    <t>4,92</t>
  </si>
  <si>
    <t>4,04</t>
  </si>
  <si>
    <t>4,29</t>
  </si>
  <si>
    <t>6,87</t>
  </si>
  <si>
    <t>4.928,55</t>
  </si>
  <si>
    <t>7.086,27</t>
  </si>
  <si>
    <t>12.011,83</t>
  </si>
  <si>
    <t>11.404,28</t>
  </si>
  <si>
    <t>46.797,62</t>
  </si>
  <si>
    <t>17.211,30</t>
  </si>
  <si>
    <t>51.039,07</t>
  </si>
  <si>
    <t>23.175,00</t>
  </si>
  <si>
    <t>5.116,46</t>
  </si>
  <si>
    <t>6.180,00</t>
  </si>
  <si>
    <t>8.302,44</t>
  </si>
  <si>
    <t>46.350,00</t>
  </si>
  <si>
    <t>7.300,12</t>
  </si>
  <si>
    <t>11.587,50</t>
  </si>
  <si>
    <t>61,29</t>
  </si>
  <si>
    <t>15,23</t>
  </si>
  <si>
    <t>0,44</t>
  </si>
  <si>
    <t>0,08</t>
  </si>
  <si>
    <t>0,12</t>
  </si>
  <si>
    <t>0,23</t>
  </si>
  <si>
    <t>0,50</t>
  </si>
  <si>
    <t>145,23</t>
  </si>
  <si>
    <t>22,41</t>
  </si>
  <si>
    <t>41,29</t>
  </si>
  <si>
    <t>3,52</t>
  </si>
  <si>
    <t>5,07</t>
  </si>
  <si>
    <t>6,65</t>
  </si>
  <si>
    <t>8,92</t>
  </si>
  <si>
    <t>10,50</t>
  </si>
  <si>
    <t>75,09</t>
  </si>
  <si>
    <t>20,38</t>
  </si>
  <si>
    <t>40,70</t>
  </si>
  <si>
    <t>41,20</t>
  </si>
  <si>
    <t>45,34</t>
  </si>
  <si>
    <t>96,52</t>
  </si>
  <si>
    <t>30,92</t>
  </si>
  <si>
    <t>99,52</t>
  </si>
  <si>
    <t>4,95</t>
  </si>
  <si>
    <t>1,18</t>
  </si>
  <si>
    <t>19,05</t>
  </si>
  <si>
    <t>13,20</t>
  </si>
  <si>
    <t>39,52</t>
  </si>
  <si>
    <t>5,01</t>
  </si>
  <si>
    <t>54,49</t>
  </si>
  <si>
    <t>16,51</t>
  </si>
  <si>
    <t>6,28</t>
  </si>
  <si>
    <t>10,93</t>
  </si>
  <si>
    <t>0,56</t>
  </si>
  <si>
    <t>1,14</t>
  </si>
  <si>
    <t>2,11</t>
  </si>
  <si>
    <t>32,98</t>
  </si>
  <si>
    <t>39,39</t>
  </si>
  <si>
    <t>37,74</t>
  </si>
  <si>
    <t>30,71</t>
  </si>
  <si>
    <t>5,69</t>
  </si>
  <si>
    <t>326,71</t>
  </si>
  <si>
    <t>37,62</t>
  </si>
  <si>
    <t>69,69</t>
  </si>
  <si>
    <t>130,20</t>
  </si>
  <si>
    <t>86,99</t>
  </si>
  <si>
    <t>59,26</t>
  </si>
  <si>
    <t>46,65</t>
  </si>
  <si>
    <t>40,13</t>
  </si>
  <si>
    <t>49,04</t>
  </si>
  <si>
    <t>104,05</t>
  </si>
  <si>
    <t>134,58</t>
  </si>
  <si>
    <t>251,51</t>
  </si>
  <si>
    <t>4,76</t>
  </si>
  <si>
    <t>45,70</t>
  </si>
  <si>
    <t>7,69</t>
  </si>
  <si>
    <t>7,19</t>
  </si>
  <si>
    <t>217,33</t>
  </si>
  <si>
    <t>369,26</t>
  </si>
  <si>
    <t>165,02</t>
  </si>
  <si>
    <t>202,73</t>
  </si>
  <si>
    <t>207,02</t>
  </si>
  <si>
    <t>63,88</t>
  </si>
  <si>
    <t>108,76</t>
  </si>
  <si>
    <t>37,71</t>
  </si>
  <si>
    <t>45,28</t>
  </si>
  <si>
    <t xml:space="preserve">CHUMBADOR DE ACO ZINCADO, DIAMETRO 1/2", COMPRIMENTO 75 MM                                                                                                                                                                                                                                                                                                                                                                                                                                                </t>
  </si>
  <si>
    <t xml:space="preserve">CHUMBADOR DE ACO ZINCADO, DIAMETRO 1/4" COM PARAFUSO 1/4" X 40 MM                                                                                                                                                                                                                                                                                                                                                                                                                                         </t>
  </si>
  <si>
    <t xml:space="preserve">CHUMBADOR DE ACO ZINCADO, DIAMETRO 5/8", COMPRIMENTO 6", COM PORCA                                                                                                                                                                                                                                                                                                                                                                                                                                        </t>
  </si>
  <si>
    <t>19,52</t>
  </si>
  <si>
    <t>12,62</t>
  </si>
  <si>
    <t>14,97</t>
  </si>
  <si>
    <t>10,21</t>
  </si>
  <si>
    <t>13,65</t>
  </si>
  <si>
    <t>13,19</t>
  </si>
  <si>
    <t>27,71</t>
  </si>
  <si>
    <t>28,01</t>
  </si>
  <si>
    <t>1,30</t>
  </si>
  <si>
    <t>20,86</t>
  </si>
  <si>
    <t>24,96</t>
  </si>
  <si>
    <t>39,53</t>
  </si>
  <si>
    <t>48,39</t>
  </si>
  <si>
    <t>41,06</t>
  </si>
  <si>
    <t>2.181,24</t>
  </si>
  <si>
    <t>3.262,32</t>
  </si>
  <si>
    <t>227,86</t>
  </si>
  <si>
    <t>7.361,71</t>
  </si>
  <si>
    <t>479,99</t>
  </si>
  <si>
    <t>17.916,66</t>
  </si>
  <si>
    <t>917,49</t>
  </si>
  <si>
    <t>185,83</t>
  </si>
  <si>
    <t>255,62</t>
  </si>
  <si>
    <t>5.628,18</t>
  </si>
  <si>
    <t>8.656,24</t>
  </si>
  <si>
    <t>395,62</t>
  </si>
  <si>
    <t>10.333,68</t>
  </si>
  <si>
    <t>707,56</t>
  </si>
  <si>
    <t>25.400,69</t>
  </si>
  <si>
    <t>1.328,68</t>
  </si>
  <si>
    <t>175,00</t>
  </si>
  <si>
    <t>1.825,81</t>
  </si>
  <si>
    <t>2,72</t>
  </si>
  <si>
    <t>9,12</t>
  </si>
  <si>
    <t>116,79</t>
  </si>
  <si>
    <t>6,21</t>
  </si>
  <si>
    <t>15,17</t>
  </si>
  <si>
    <t>38,31</t>
  </si>
  <si>
    <t>2,14</t>
  </si>
  <si>
    <t>3,02</t>
  </si>
  <si>
    <t>13,22</t>
  </si>
  <si>
    <t>13,08</t>
  </si>
  <si>
    <t>122,91</t>
  </si>
  <si>
    <t>7,16</t>
  </si>
  <si>
    <t>23,47</t>
  </si>
  <si>
    <t>3,72</t>
  </si>
  <si>
    <t>4,36</t>
  </si>
  <si>
    <t>33,44</t>
  </si>
  <si>
    <t>15,24</t>
  </si>
  <si>
    <t>6,15</t>
  </si>
  <si>
    <t>2.332,30</t>
  </si>
  <si>
    <t>1.834,72</t>
  </si>
  <si>
    <t>2.840,73</t>
  </si>
  <si>
    <t>6.636,82</t>
  </si>
  <si>
    <t>79,53</t>
  </si>
  <si>
    <t>80,77</t>
  </si>
  <si>
    <t>113,92</t>
  </si>
  <si>
    <t>20,89</t>
  </si>
  <si>
    <t>25,54</t>
  </si>
  <si>
    <t>98,96</t>
  </si>
  <si>
    <t>118,19</t>
  </si>
  <si>
    <t>539,79</t>
  </si>
  <si>
    <t>612,38</t>
  </si>
  <si>
    <t>859,41</t>
  </si>
  <si>
    <t>1.439,19</t>
  </si>
  <si>
    <t>1.258,78</t>
  </si>
  <si>
    <t>2.332,54</t>
  </si>
  <si>
    <t>1.976,92</t>
  </si>
  <si>
    <t>3.255,98</t>
  </si>
  <si>
    <t>6.960,69</t>
  </si>
  <si>
    <t>98,22</t>
  </si>
  <si>
    <t>47,97</t>
  </si>
  <si>
    <t>18,25</t>
  </si>
  <si>
    <t>30,61</t>
  </si>
  <si>
    <t>122,51</t>
  </si>
  <si>
    <t>172,60</t>
  </si>
  <si>
    <t>151,73</t>
  </si>
  <si>
    <t>269,70</t>
  </si>
  <si>
    <t>109,86</t>
  </si>
  <si>
    <t>134,98</t>
  </si>
  <si>
    <t>162,22</t>
  </si>
  <si>
    <t>281,86</t>
  </si>
  <si>
    <t>182,08</t>
  </si>
  <si>
    <t>194,10</t>
  </si>
  <si>
    <t>220,23</t>
  </si>
  <si>
    <t>414,57</t>
  </si>
  <si>
    <t>203,13</t>
  </si>
  <si>
    <t>209,41</t>
  </si>
  <si>
    <t>246,74</t>
  </si>
  <si>
    <t>509,13</t>
  </si>
  <si>
    <t>432,12</t>
  </si>
  <si>
    <t>216,97</t>
  </si>
  <si>
    <t>220,83</t>
  </si>
  <si>
    <t>236,15</t>
  </si>
  <si>
    <t>402,68</t>
  </si>
  <si>
    <t>245,68</t>
  </si>
  <si>
    <t>267,97</t>
  </si>
  <si>
    <t>269,57</t>
  </si>
  <si>
    <t>451,11</t>
  </si>
  <si>
    <t>499,58</t>
  </si>
  <si>
    <t>247,20</t>
  </si>
  <si>
    <t>247,38</t>
  </si>
  <si>
    <t>269,69</t>
  </si>
  <si>
    <t>503,26</t>
  </si>
  <si>
    <t>809,28</t>
  </si>
  <si>
    <t>306,94</t>
  </si>
  <si>
    <t>359,66</t>
  </si>
  <si>
    <t>346,62</t>
  </si>
  <si>
    <t>803,00</t>
  </si>
  <si>
    <t>7,29</t>
  </si>
  <si>
    <t>10,58</t>
  </si>
  <si>
    <t>23,51</t>
  </si>
  <si>
    <t>26,15</t>
  </si>
  <si>
    <t>14,19</t>
  </si>
  <si>
    <t>8,21</t>
  </si>
  <si>
    <t>12,01</t>
  </si>
  <si>
    <t>28,65</t>
  </si>
  <si>
    <t>35,93</t>
  </si>
  <si>
    <t>56,61</t>
  </si>
  <si>
    <t>11,63</t>
  </si>
  <si>
    <t>3,11</t>
  </si>
  <si>
    <t>8,10</t>
  </si>
  <si>
    <t>22,43</t>
  </si>
  <si>
    <t>29,60</t>
  </si>
  <si>
    <t>12,73</t>
  </si>
  <si>
    <t>9,15</t>
  </si>
  <si>
    <t>26,50</t>
  </si>
  <si>
    <t xml:space="preserve">GANCHO CHATO EM ACO GALVANIZADO, L = 110 MM, RECOBRIMENTO = 100MM, SECAO 1/8 X 1/2" (3 MM X 12 MM), PARA FIXAR TELHA DE FIBROCIMENTO ONDULADA                                                                                                                                                                                                                                                                                                                                                             </t>
  </si>
  <si>
    <t>5,62</t>
  </si>
  <si>
    <t>8,63</t>
  </si>
  <si>
    <t xml:space="preserve">GRAMPO U DE 5/8 " N8 EM ACO GALVANIZADO                                                                                                                                                                                                                                                                                                                                                                                                                                                                   </t>
  </si>
  <si>
    <t>154,64</t>
  </si>
  <si>
    <t>134,38</t>
  </si>
  <si>
    <t>160,40</t>
  </si>
  <si>
    <t>180,68</t>
  </si>
  <si>
    <t xml:space="preserve">HASTE RETA DE ACO GALVANIZADO, H = *30* CM, BASE RETANGULAR, PARA FIXACAO DE CONCERTINA SIMPLES DE 30 CM (NAO INCLUI OS FIXADORES)                                                                                                                                                                                                                                                                                                                                                                        </t>
  </si>
  <si>
    <t>5.890,00</t>
  </si>
  <si>
    <t>5.335,01</t>
  </si>
  <si>
    <t>3.153,22</t>
  </si>
  <si>
    <t>3.320,95</t>
  </si>
  <si>
    <t>3,82</t>
  </si>
  <si>
    <t>46,20</t>
  </si>
  <si>
    <t>13,43</t>
  </si>
  <si>
    <t>7,70</t>
  </si>
  <si>
    <t>2,66</t>
  </si>
  <si>
    <t xml:space="preserve">JOELHO/COTOVELO 90 GRAUS, ROSCA FEMEA MOVEL, METALICO, PARA CONEXAO COM ANEL DESLIZANTE, DN 20 MM X 3/4", EM TUBO PEX PARA INST. AGUA QUENTE/FRIA                                                                                                                                                                                                                                                                                                                                                         </t>
  </si>
  <si>
    <t xml:space="preserve">JOELHO/COTOVELO 90 GRAUS, ROSCA FEMEA, COM BASE FIXA, METALICO, PARA CONEXAO COM ANEL DESLIZANTE, DN 16 MM X 1/2", EM TUBO PEX PARA INST. AGUA QUENTE/FRIA                                                                                                                                                                                                                                                                                                                                                </t>
  </si>
  <si>
    <t xml:space="preserve">JOELHO/COTOVELO 90 GRAUS, ROSCA FEMEA, COM BASE FIXA, METALICO, PARA CONEXAO COM ANEL DESLIZANTE, DN 20 MM X 1/2", EM TUBO PEX PARA INST. AGUA QUENTE/FRIA                                                                                                                                                                                                                                                                                                                                                </t>
  </si>
  <si>
    <t xml:space="preserve">JOELHO/COTOVELO 90 GRAUS, ROSCA FEMEA, COM BASE FIXA, METALICO, PARA CONEXAO COM ANEL DESLIZANTE, DN 25 MM X 3/4", EM TUBO PEX PARA INST. AGUA QUENTE/FRIA                                                                                                                                                                                                                                                                                                                                                </t>
  </si>
  <si>
    <t>73,69</t>
  </si>
  <si>
    <t>16,09</t>
  </si>
  <si>
    <t>7,59</t>
  </si>
  <si>
    <t>27,57</t>
  </si>
  <si>
    <t>23,13</t>
  </si>
  <si>
    <t>3,61</t>
  </si>
  <si>
    <t>17,86</t>
  </si>
  <si>
    <t>10,06</t>
  </si>
  <si>
    <t>6,80</t>
  </si>
  <si>
    <t>478,61</t>
  </si>
  <si>
    <t>12,88</t>
  </si>
  <si>
    <t>3,63</t>
  </si>
  <si>
    <t>1,58</t>
  </si>
  <si>
    <t>1.243,75</t>
  </si>
  <si>
    <t>1.129,73</t>
  </si>
  <si>
    <t>995,00</t>
  </si>
  <si>
    <t>777,34</t>
  </si>
  <si>
    <t>28,16</t>
  </si>
  <si>
    <t>5,24</t>
  </si>
  <si>
    <t>10,52</t>
  </si>
  <si>
    <t>47,52</t>
  </si>
  <si>
    <t>28,95</t>
  </si>
  <si>
    <t>71,56</t>
  </si>
  <si>
    <t>1,42</t>
  </si>
  <si>
    <t>23,84</t>
  </si>
  <si>
    <t>28,23</t>
  </si>
  <si>
    <t>4,31</t>
  </si>
  <si>
    <t>4,82</t>
  </si>
  <si>
    <t>40,93</t>
  </si>
  <si>
    <t>28,84</t>
  </si>
  <si>
    <t>11,30</t>
  </si>
  <si>
    <t>10,47</t>
  </si>
  <si>
    <t>18,52</t>
  </si>
  <si>
    <t>22,07</t>
  </si>
  <si>
    <t>118,25</t>
  </si>
  <si>
    <t>172,27</t>
  </si>
  <si>
    <t>1.821,65</t>
  </si>
  <si>
    <t>20,11</t>
  </si>
  <si>
    <t>2,89</t>
  </si>
  <si>
    <t>2,43</t>
  </si>
  <si>
    <t>78,43</t>
  </si>
  <si>
    <t>25,01</t>
  </si>
  <si>
    <t>7,93</t>
  </si>
  <si>
    <t>30,77</t>
  </si>
  <si>
    <t xml:space="preserve">PARAFUSO DE ACO ZINCADO, SEXTAVADO, COM ROSCA INTEIRA, DIAMETRO 5/16", COMPRIMENTO 3/4", COM PORCA E ARRUELA LISA LEVE                                                                                                                                                                                                                                                                                                                                                                                    </t>
  </si>
  <si>
    <t xml:space="preserve">PARAFUSO DE ACO ZINCADO, SEXTAVADO, COM ROSCA SOBERBA, DIAMETRO 3/8", COMPRIMENTO 80 MM                                                                                                                                                                                                                                                                                                                                                                                                                   </t>
  </si>
  <si>
    <t xml:space="preserve">PARAFUSO DE ACO ZINCADO, TIPO CHUMBADOR PARABOLT, DIAMETRO 1/2", COMPRIMENTO 75 MM                                                                                                                                                                                                                                                                                                                                                                                                                        </t>
  </si>
  <si>
    <t xml:space="preserve">PARAFUSO DE ACO ZINCADO, TIPO CHUMBADOR PARABOLT, DIAMETRO 3/8", COMPRIMENTO 75 MM                                                                                                                                                                                                                                                                                                                                                                                                                        </t>
  </si>
  <si>
    <t xml:space="preserve">PARAFUSO, AUTOATARRAXANTE, CABECA CHATA, FENDA SIMPLES, EM ACO ZINCADO, 1/4" (6,35 MM) X 25 MM                                                                                                                                                                                                                                                                                                                                                                                                            </t>
  </si>
  <si>
    <t>24,61</t>
  </si>
  <si>
    <t>50,63</t>
  </si>
  <si>
    <t>11,31</t>
  </si>
  <si>
    <t>26,80</t>
  </si>
  <si>
    <t>42,00</t>
  </si>
  <si>
    <t>40,61</t>
  </si>
  <si>
    <t>131,99</t>
  </si>
  <si>
    <t>78,51</t>
  </si>
  <si>
    <t>152,29</t>
  </si>
  <si>
    <t>74,45</t>
  </si>
  <si>
    <t>238,76</t>
  </si>
  <si>
    <t>6,24</t>
  </si>
  <si>
    <t>4,13</t>
  </si>
  <si>
    <t>155,91</t>
  </si>
  <si>
    <t>271,29</t>
  </si>
  <si>
    <t>5,66</t>
  </si>
  <si>
    <t>172,29</t>
  </si>
  <si>
    <t>41,81</t>
  </si>
  <si>
    <t>8,09</t>
  </si>
  <si>
    <t>185,04</t>
  </si>
  <si>
    <t xml:space="preserve">PORTA DE ABRIR EM ACO, COM DIVISAO HORIZONTAL PARA VIDROS, 90 X 210 CM, COM FUNDO ANTICORROSIVO/PRIMER DE PROTECAO, INCLUI FECHADURA, MACANETA E PARAFUOSO, SEM GUARNICAO/ALIZAR/VISTA, VIDROS NAO INCLUSOS                                                                                                                                                                                                                                                                                               </t>
  </si>
  <si>
    <t xml:space="preserve">PORTA DE ABRIR EM ACO, TIPO VENEZIANA, 90 X 210 CM, COM FUNDO ANTICORROSIVO / PRIMER DE PROTECAO, INCLUI FECHADURA, MACANETA E PARAFUSOS, SEM GUARNICAO/ALIZAR/VISTA                                                                                                                                                                                                                                                                                                                                      </t>
  </si>
  <si>
    <t>83,33</t>
  </si>
  <si>
    <t>311,69</t>
  </si>
  <si>
    <t>76,92</t>
  </si>
  <si>
    <t>63,93</t>
  </si>
  <si>
    <t>117,95</t>
  </si>
  <si>
    <t>159,23</t>
  </si>
  <si>
    <t>132,69</t>
  </si>
  <si>
    <t>497,86</t>
  </si>
  <si>
    <t>17,60</t>
  </si>
  <si>
    <t>14,55</t>
  </si>
  <si>
    <t>8,15</t>
  </si>
  <si>
    <t>26,60</t>
  </si>
  <si>
    <t>189,16</t>
  </si>
  <si>
    <t>29,95</t>
  </si>
  <si>
    <t>86,32</t>
  </si>
  <si>
    <t>16,36</t>
  </si>
  <si>
    <t>24,14</t>
  </si>
  <si>
    <t>39,44</t>
  </si>
  <si>
    <t>4,10</t>
  </si>
  <si>
    <t>13,26</t>
  </si>
  <si>
    <t>24,57</t>
  </si>
  <si>
    <t>30,69</t>
  </si>
  <si>
    <t>139,42</t>
  </si>
  <si>
    <t>30,87</t>
  </si>
  <si>
    <t>77,89</t>
  </si>
  <si>
    <t>54,34</t>
  </si>
  <si>
    <t>56,87</t>
  </si>
  <si>
    <t>18,66</t>
  </si>
  <si>
    <t>20,28</t>
  </si>
  <si>
    <t>2,99</t>
  </si>
  <si>
    <t>9,30</t>
  </si>
  <si>
    <t xml:space="preserve">SUPORTE PARA CALHA DE 150 MM EM ACO GALVANIZADO                                                                                                                                                                                                                                                                                                                                                                                                                                                           </t>
  </si>
  <si>
    <t>9,14</t>
  </si>
  <si>
    <t>176,29</t>
  </si>
  <si>
    <t>33,17</t>
  </si>
  <si>
    <t>44,78</t>
  </si>
  <si>
    <t>27,27</t>
  </si>
  <si>
    <t>165,96</t>
  </si>
  <si>
    <t xml:space="preserve">TAMPAO FOFO ARTICULADO P/ REGISTRO, COM BASE / REQUADRO, CLASSE A15 CARGA MAX 1,5 T, *200 X 200* MM (COM INSCRICAO EM RELEVO DO TIPO DE REDE)                                                                                                                                                                                                                                                                                                                                                             </t>
  </si>
  <si>
    <t xml:space="preserve">TAMPAO FOFO ARTICULADO P/ REGISTRO, COM BASE / REQUADRO, CLASSE A15 CARGA MAXIMA 1,5 T, *400 X 400* MM (COM INSCRICAO EM RELEVO DO TIPO DE REDE)                                                                                                                                                                                                                                                                                                                                                          </t>
  </si>
  <si>
    <t xml:space="preserve">TAMPAO FOFO ARTICULADO, COM BASE / REQUADRO, CLASSE B125 CARGA MAX 12,5 T, REDONDO, TAMPA 600 MM (COM INSCRICAO EM RELEVO DO TIPO DE REDE)                                                                                                                                                                                                                                                                                                                                                                </t>
  </si>
  <si>
    <t xml:space="preserve">TAMPAO FOFO ARTICULADO, COM BASE / REQUADRO, CLASSE D400 CARGA MAX 40 T, REDONDO, TAMPA 600 MM (COM INSCRICAO EM RELEVO DO TIPO DE REDE)                                                                                                                                                                                                                                                                                                                                                                  </t>
  </si>
  <si>
    <t xml:space="preserve">TAMPAO FOFO SIMPLES COM BASE / REQUADRO, CLASSE D400 CARGA MAX. 40 T, REDONDO, TAMPA 600 MM (COM INSCRICAO EM RELEVO DO TIPO DE REDE)                                                                                                                                                                                                                                                                                                                                                                     </t>
  </si>
  <si>
    <t>8,44</t>
  </si>
  <si>
    <t>4,40</t>
  </si>
  <si>
    <t>189,57</t>
  </si>
  <si>
    <t>10,12</t>
  </si>
  <si>
    <t>7,89</t>
  </si>
  <si>
    <t>15,29</t>
  </si>
  <si>
    <t>7,18</t>
  </si>
  <si>
    <t>50,16</t>
  </si>
  <si>
    <t>14,83</t>
  </si>
  <si>
    <t>114,05</t>
  </si>
  <si>
    <t>1,46</t>
  </si>
  <si>
    <t>4,03</t>
  </si>
  <si>
    <t>16,77</t>
  </si>
  <si>
    <t>25,28</t>
  </si>
  <si>
    <t>18,26</t>
  </si>
  <si>
    <t>64,89</t>
  </si>
  <si>
    <t>19,94</t>
  </si>
  <si>
    <t>38,39</t>
  </si>
  <si>
    <t xml:space="preserve">TORNEIRA ELETRICA DE PAREDE, PLASTICA, BICA ALTA, PARA COZINHA, 5500 W (110/220 V)                                                                                                                                                                                                                                                                                                                                                                                                                        </t>
  </si>
  <si>
    <t>18,58</t>
  </si>
  <si>
    <t>120.105,06</t>
  </si>
  <si>
    <t>18.565,67</t>
  </si>
  <si>
    <t>8.516,36</t>
  </si>
  <si>
    <t>23.415,74</t>
  </si>
  <si>
    <t>151.868,67</t>
  </si>
  <si>
    <t>32.848,83</t>
  </si>
  <si>
    <t>10.402,12</t>
  </si>
  <si>
    <t>38.323,63</t>
  </si>
  <si>
    <t>11.618,75</t>
  </si>
  <si>
    <t>62.538,09</t>
  </si>
  <si>
    <t>15.025,30</t>
  </si>
  <si>
    <t>85.781,68</t>
  </si>
  <si>
    <t>6,23</t>
  </si>
  <si>
    <t>33,50</t>
  </si>
  <si>
    <t>75,27</t>
  </si>
  <si>
    <t>139,83</t>
  </si>
  <si>
    <t>36,69</t>
  </si>
  <si>
    <t>76,53</t>
  </si>
  <si>
    <t>82,41</t>
  </si>
  <si>
    <t>115,05</t>
  </si>
  <si>
    <t>167,22</t>
  </si>
  <si>
    <t>192,58</t>
  </si>
  <si>
    <t>72,24</t>
  </si>
  <si>
    <t>99,00</t>
  </si>
  <si>
    <t>116,99</t>
  </si>
  <si>
    <t>174,11</t>
  </si>
  <si>
    <t>208,43</t>
  </si>
  <si>
    <t>116,39</t>
  </si>
  <si>
    <t>128,43</t>
  </si>
  <si>
    <t>182,14</t>
  </si>
  <si>
    <t>215,12</t>
  </si>
  <si>
    <t>187,29</t>
  </si>
  <si>
    <t>227,43</t>
  </si>
  <si>
    <t>307,70</t>
  </si>
  <si>
    <t>5,16</t>
  </si>
  <si>
    <t>3,51</t>
  </si>
  <si>
    <t>1,92</t>
  </si>
  <si>
    <t xml:space="preserve">TUBO DE REVESTIMENTO, EM ACO, CORPO SCHEDULE 40, PONTEIRA SCHEDULE 80, ROSQUEAVEL E SEGMENTADO PARA PERFURACAO, DIAMETRO 10'' (273 MM)                                                                                                                                                                                                                                                                                                                                                                    </t>
  </si>
  <si>
    <t>56,68</t>
  </si>
  <si>
    <t>19,15</t>
  </si>
  <si>
    <t>26,23</t>
  </si>
  <si>
    <t>3,12</t>
  </si>
  <si>
    <t>15,60</t>
  </si>
  <si>
    <t>21,43</t>
  </si>
  <si>
    <t>37,30</t>
  </si>
  <si>
    <t>49,39</t>
  </si>
  <si>
    <t>40,82</t>
  </si>
  <si>
    <t>50,99</t>
  </si>
  <si>
    <t>73,72</t>
  </si>
  <si>
    <t>78,91</t>
  </si>
  <si>
    <t>MES DE COLETA: 04/2024</t>
  </si>
  <si>
    <t>115,31</t>
  </si>
  <si>
    <t>4,63</t>
  </si>
  <si>
    <t>3,35</t>
  </si>
  <si>
    <t>1,63</t>
  </si>
  <si>
    <t>7,56</t>
  </si>
  <si>
    <t>17,88</t>
  </si>
  <si>
    <t>2,67</t>
  </si>
  <si>
    <t>5,14</t>
  </si>
  <si>
    <t>106,92</t>
  </si>
  <si>
    <t>97,50</t>
  </si>
  <si>
    <t>20,42</t>
  </si>
  <si>
    <t>7,73</t>
  </si>
  <si>
    <t>9,47</t>
  </si>
  <si>
    <t>10,03</t>
  </si>
  <si>
    <t>7,54</t>
  </si>
  <si>
    <t>21,70</t>
  </si>
  <si>
    <t>24,36</t>
  </si>
  <si>
    <t>28,02</t>
  </si>
  <si>
    <t>50,06</t>
  </si>
  <si>
    <t>57,21</t>
  </si>
  <si>
    <t>78,53</t>
  </si>
  <si>
    <t>15,06</t>
  </si>
  <si>
    <t>20,16</t>
  </si>
  <si>
    <t>3,94</t>
  </si>
  <si>
    <t xml:space="preserve">ADAPTADOR PVC PBA,  BOLSA/ROSCA, JE, DN 75 / DE  85 MM                                                                                                                                                                                                                                                                                                                                                                                                                                                    </t>
  </si>
  <si>
    <t>37,64</t>
  </si>
  <si>
    <t xml:space="preserve">ADAPTADOR PVC PBA, BOLSA/ROSCA, JE, DN 100 / DE 110 MM                                                                                                                                                                                                                                                                                                                                                                                                                                                    </t>
  </si>
  <si>
    <t>64,36</t>
  </si>
  <si>
    <t xml:space="preserve">ADAPTADOR PVC PBA, BOLSA/ROSCA, JE, DN 50 / DE 60 MM                                                                                                                                                                                                                                                                                                                                                                                                                                                      </t>
  </si>
  <si>
    <t>16,79</t>
  </si>
  <si>
    <t xml:space="preserve">ADAPTADOR PVC PBA, PONTA/ROSCA, JE, DN 50 / DE  60 MM                                                                                                                                                                                                                                                                                                                                                                                                                                                     </t>
  </si>
  <si>
    <t>12,75</t>
  </si>
  <si>
    <t xml:space="preserve">ADAPTADOR PVC PBA, PONTA/ROSCA, JE, DN 75 / DE  85 MM                                                                                                                                                                                                                                                                                                                                                                                                                                                     </t>
  </si>
  <si>
    <t>43,04</t>
  </si>
  <si>
    <t>0,77</t>
  </si>
  <si>
    <t>1,69</t>
  </si>
  <si>
    <t>7,97</t>
  </si>
  <si>
    <t>10,57</t>
  </si>
  <si>
    <t>18,40</t>
  </si>
  <si>
    <t>25,36</t>
  </si>
  <si>
    <t>10,72</t>
  </si>
  <si>
    <t>11,66</t>
  </si>
  <si>
    <t>17,54</t>
  </si>
  <si>
    <t>26,26</t>
  </si>
  <si>
    <t>24,81</t>
  </si>
  <si>
    <t>5,41</t>
  </si>
  <si>
    <t>47,59</t>
  </si>
  <si>
    <t>15,39</t>
  </si>
  <si>
    <t xml:space="preserve">ADAPTADOR PVC, ROSCAVEL, COM FLANGES E ANEL DE VEDACAO, 1", PARA CAIXA D'AGUA                                                                                                                                                                                                                                                                                                                                                                                                                             </t>
  </si>
  <si>
    <t>29,39</t>
  </si>
  <si>
    <t xml:space="preserve">ADAPTADOR PVC, ROSCAVEL, COM FLANGES E ANEL DE VEDACAO, 3/4", PARA CAIXA D'AGUA                                                                                                                                                                                                                                                                                                                                                                                                                           </t>
  </si>
  <si>
    <t>14,72</t>
  </si>
  <si>
    <t xml:space="preserve">ADAPTADOR PVC, SOLDAVEL, COM FLANGES E ANEL DE VEDACAO, 60 MM X 2", PARA CAIXA D'AGUA                                                                                                                                                                                                                                                                                                                                                                                                                     </t>
  </si>
  <si>
    <t>43,36</t>
  </si>
  <si>
    <t xml:space="preserve">ADAPTADOR PVC, SOLDAVEL, COM FLANGES LIVRES, 110 MM X 4", PARA CAIXA D'AGUA                                                                                                                                                                                                                                                                                                                                                                                                                               </t>
  </si>
  <si>
    <t>252,78</t>
  </si>
  <si>
    <t xml:space="preserve">ADAPTADOR PVC, SOLDAVEL, COM FLANGES LIVRES, 75 MM X 2  1/2", PARA CAIXA D'AGUA                                                                                                                                                                                                                                                                                                                                                                                                                           </t>
  </si>
  <si>
    <t>202,09</t>
  </si>
  <si>
    <t xml:space="preserve">ADAPTADOR PVC, SOLDAVEL, COM FLANGES LIVRES, 85 MM X 3", PARA CAIXA D'AGUA                                                                                                                                                                                                                                                                                                                                                                                                                                </t>
  </si>
  <si>
    <t>288,93</t>
  </si>
  <si>
    <t xml:space="preserve">ADAPTADOR PVC, SOLDAVEL, LONGO, COM FLANGE LIVRE,  110 MM X 4", PARA CAIXA D'AGUA                                                                                                                                                                                                                                                                                                                                                                                                                         </t>
  </si>
  <si>
    <t>365,36</t>
  </si>
  <si>
    <t xml:space="preserve">ADAPTADOR PVC, SOLDAVEL, LONGO, COM FLANGE LIVRE,  32 MM X 1", PARA CAIXA D'AGUA                                                                                                                                                                                                                                                                                                                                                                                                                          </t>
  </si>
  <si>
    <t>10,27</t>
  </si>
  <si>
    <t xml:space="preserve">ADAPTADOR PVC, SOLDAVEL, LONGO, COM FLANGE LIVRE,  75 MM X 2 1/2", PARA CAIXA D'AGUA                                                                                                                                                                                                                                                                                                                                                                                                                      </t>
  </si>
  <si>
    <t>192,27</t>
  </si>
  <si>
    <t xml:space="preserve">ADAPTADOR PVC, SOLDAVEL, LONGO, COM FLANGE LIVRE,  85 MM X 3", PARA CAIXA D'AGUA                                                                                                                                                                                                                                                                                                                                                                                                                          </t>
  </si>
  <si>
    <t>272,44</t>
  </si>
  <si>
    <t>154,12</t>
  </si>
  <si>
    <t>34,67</t>
  </si>
  <si>
    <t>48,12</t>
  </si>
  <si>
    <t>30,38</t>
  </si>
  <si>
    <t>59,24</t>
  </si>
  <si>
    <t>15,84</t>
  </si>
  <si>
    <t>3.910,08</t>
  </si>
  <si>
    <t>4.897,47</t>
  </si>
  <si>
    <t>6.635,29</t>
  </si>
  <si>
    <t>7.869,53</t>
  </si>
  <si>
    <t>2,37</t>
  </si>
  <si>
    <t>60,00</t>
  </si>
  <si>
    <t>14,21</t>
  </si>
  <si>
    <t>2.510,17</t>
  </si>
  <si>
    <t>2.720,57</t>
  </si>
  <si>
    <t>6,55</t>
  </si>
  <si>
    <t>5,78</t>
  </si>
  <si>
    <t>1,77</t>
  </si>
  <si>
    <t>34,45</t>
  </si>
  <si>
    <t>94,01</t>
  </si>
  <si>
    <t>101,08</t>
  </si>
  <si>
    <t>62,59</t>
  </si>
  <si>
    <t>81,28</t>
  </si>
  <si>
    <t>7.360,00</t>
  </si>
  <si>
    <t>18,81</t>
  </si>
  <si>
    <t>3.320,54</t>
  </si>
  <si>
    <t>3,00</t>
  </si>
  <si>
    <t>12,18</t>
  </si>
  <si>
    <t>10,04</t>
  </si>
  <si>
    <t>31,71</t>
  </si>
  <si>
    <t>10,45</t>
  </si>
  <si>
    <t>40,06</t>
  </si>
  <si>
    <t>65,62</t>
  </si>
  <si>
    <t>90,95</t>
  </si>
  <si>
    <t>7,95</t>
  </si>
  <si>
    <t>89,40</t>
  </si>
  <si>
    <t>5,88</t>
  </si>
  <si>
    <t>725,41</t>
  </si>
  <si>
    <t>1.143,40</t>
  </si>
  <si>
    <t>1.605,50</t>
  </si>
  <si>
    <t>150,08</t>
  </si>
  <si>
    <t>195,50</t>
  </si>
  <si>
    <t>472,96</t>
  </si>
  <si>
    <t>26,34</t>
  </si>
  <si>
    <t>31,41</t>
  </si>
  <si>
    <t>37,26</t>
  </si>
  <si>
    <t>50,79</t>
  </si>
  <si>
    <t>62,58</t>
  </si>
  <si>
    <t>91,21</t>
  </si>
  <si>
    <t>607,78</t>
  </si>
  <si>
    <t>2.096,23</t>
  </si>
  <si>
    <t>735,12</t>
  </si>
  <si>
    <t>987,39</t>
  </si>
  <si>
    <t>1.382,35</t>
  </si>
  <si>
    <t>177,73</t>
  </si>
  <si>
    <t>82,94</t>
  </si>
  <si>
    <t>127,91</t>
  </si>
  <si>
    <t>429,51</t>
  </si>
  <si>
    <t>306,44</t>
  </si>
  <si>
    <t>236,97</t>
  </si>
  <si>
    <t>311,02</t>
  </si>
  <si>
    <t>167,85</t>
  </si>
  <si>
    <t>225,75</t>
  </si>
  <si>
    <t>592,43</t>
  </si>
  <si>
    <t>423,86</t>
  </si>
  <si>
    <t>266,59</t>
  </si>
  <si>
    <t>562,81</t>
  </si>
  <si>
    <t>691,17</t>
  </si>
  <si>
    <t>967,64</t>
  </si>
  <si>
    <t>70,75</t>
  </si>
  <si>
    <t>2.203,80</t>
  </si>
  <si>
    <t>16,34</t>
  </si>
  <si>
    <t>2.886,52</t>
  </si>
  <si>
    <t>1.902,85</t>
  </si>
  <si>
    <t>2.029,00</t>
  </si>
  <si>
    <t>4.416,62</t>
  </si>
  <si>
    <t>5.545,66</t>
  </si>
  <si>
    <t>7.183,80</t>
  </si>
  <si>
    <t>2.746,81</t>
  </si>
  <si>
    <t>10.197,66</t>
  </si>
  <si>
    <t>5.318,50</t>
  </si>
  <si>
    <t>7.058,69</t>
  </si>
  <si>
    <t>6.592,42</t>
  </si>
  <si>
    <t>3.137,50</t>
  </si>
  <si>
    <t>2.761,14</t>
  </si>
  <si>
    <t>4.099,00</t>
  </si>
  <si>
    <t>5.665,21</t>
  </si>
  <si>
    <t>2.465,93</t>
  </si>
  <si>
    <t>22.452,07</t>
  </si>
  <si>
    <t>10.630,36</t>
  </si>
  <si>
    <t>11.917,51</t>
  </si>
  <si>
    <t>13.464,25</t>
  </si>
  <si>
    <t>18.505,62</t>
  </si>
  <si>
    <t>6.516,09</t>
  </si>
  <si>
    <t>8.075,76</t>
  </si>
  <si>
    <t>12.000,39</t>
  </si>
  <si>
    <t>12.440,12</t>
  </si>
  <si>
    <t>14.275,95</t>
  </si>
  <si>
    <t>7.797,10</t>
  </si>
  <si>
    <t>8.395,78</t>
  </si>
  <si>
    <t>12.407,34</t>
  </si>
  <si>
    <t>14.354,08</t>
  </si>
  <si>
    <t>15.016,20</t>
  </si>
  <si>
    <t>2.215,99</t>
  </si>
  <si>
    <t>2.397,13</t>
  </si>
  <si>
    <t>3.188,52</t>
  </si>
  <si>
    <t>3.555,69</t>
  </si>
  <si>
    <t>4.176,67</t>
  </si>
  <si>
    <t>4.701,87</t>
  </si>
  <si>
    <t>1.898,37</t>
  </si>
  <si>
    <t>2.090,31</t>
  </si>
  <si>
    <t>5.940,30</t>
  </si>
  <si>
    <t>6.265,82</t>
  </si>
  <si>
    <t>8.314,80</t>
  </si>
  <si>
    <t>10.074,49</t>
  </si>
  <si>
    <t>11.332,12</t>
  </si>
  <si>
    <t>89.301,71</t>
  </si>
  <si>
    <t>27.951,25</t>
  </si>
  <si>
    <t>36.071,63</t>
  </si>
  <si>
    <t>52.481,41</t>
  </si>
  <si>
    <t>6.445,67</t>
  </si>
  <si>
    <t>22.684,99</t>
  </si>
  <si>
    <t>29,61</t>
  </si>
  <si>
    <t>26,22</t>
  </si>
  <si>
    <t>32,86</t>
  </si>
  <si>
    <t>35,66</t>
  </si>
  <si>
    <t>29,04</t>
  </si>
  <si>
    <t>33,75</t>
  </si>
  <si>
    <t>1,41</t>
  </si>
  <si>
    <t>2,26</t>
  </si>
  <si>
    <t>2,30</t>
  </si>
  <si>
    <t>600,13</t>
  </si>
  <si>
    <t>747,19</t>
  </si>
  <si>
    <t>52,30</t>
  </si>
  <si>
    <t>26,08</t>
  </si>
  <si>
    <t>38,77</t>
  </si>
  <si>
    <t>70,06</t>
  </si>
  <si>
    <t>90,27</t>
  </si>
  <si>
    <t>76,63</t>
  </si>
  <si>
    <t>1,76</t>
  </si>
  <si>
    <t>1,99</t>
  </si>
  <si>
    <t>4,11</t>
  </si>
  <si>
    <t>2,90</t>
  </si>
  <si>
    <t>0,72</t>
  </si>
  <si>
    <t>15,13</t>
  </si>
  <si>
    <t>16,98</t>
  </si>
  <si>
    <t>14,74</t>
  </si>
  <si>
    <t>2.603,69</t>
  </si>
  <si>
    <t>81,72</t>
  </si>
  <si>
    <t>38,40</t>
  </si>
  <si>
    <t>56,65</t>
  </si>
  <si>
    <t>12,67</t>
  </si>
  <si>
    <t>2.236,63</t>
  </si>
  <si>
    <t>15,50</t>
  </si>
  <si>
    <t>2.737,12</t>
  </si>
  <si>
    <t>24,12</t>
  </si>
  <si>
    <t>4.259,06</t>
  </si>
  <si>
    <t>12,63</t>
  </si>
  <si>
    <t>2.230,63</t>
  </si>
  <si>
    <t>16,67</t>
  </si>
  <si>
    <t>2.943,92</t>
  </si>
  <si>
    <t>39,20</t>
  </si>
  <si>
    <t>20,39</t>
  </si>
  <si>
    <t>3.600,64</t>
  </si>
  <si>
    <t>398,49</t>
  </si>
  <si>
    <t>551,61</t>
  </si>
  <si>
    <t>670,70</t>
  </si>
  <si>
    <t>600,98</t>
  </si>
  <si>
    <t>213,19</t>
  </si>
  <si>
    <t>234,27</t>
  </si>
  <si>
    <t>472,37</t>
  </si>
  <si>
    <t>167,50</t>
  </si>
  <si>
    <t>209,96</t>
  </si>
  <si>
    <t>473,15</t>
  </si>
  <si>
    <t>638,67</t>
  </si>
  <si>
    <t>390,29</t>
  </si>
  <si>
    <t>242,00</t>
  </si>
  <si>
    <t>321,80</t>
  </si>
  <si>
    <t>466,23</t>
  </si>
  <si>
    <t>236,55</t>
  </si>
  <si>
    <t>281,29</t>
  </si>
  <si>
    <t>657,34</t>
  </si>
  <si>
    <t>1.047,35</t>
  </si>
  <si>
    <t>1.312,27</t>
  </si>
  <si>
    <t>185,72</t>
  </si>
  <si>
    <t>11,91</t>
  </si>
  <si>
    <t>1.103,09</t>
  </si>
  <si>
    <t>1.216,83</t>
  </si>
  <si>
    <t>491,71</t>
  </si>
  <si>
    <t>750,98</t>
  </si>
  <si>
    <t>804,36</t>
  </si>
  <si>
    <t>13,80</t>
  </si>
  <si>
    <t>30,70</t>
  </si>
  <si>
    <t>22,89</t>
  </si>
  <si>
    <t>81,58</t>
  </si>
  <si>
    <t>25,51</t>
  </si>
  <si>
    <t>30,55</t>
  </si>
  <si>
    <t>156,40</t>
  </si>
  <si>
    <t>179,34</t>
  </si>
  <si>
    <t>193,99</t>
  </si>
  <si>
    <t>203,14</t>
  </si>
  <si>
    <t>7,04</t>
  </si>
  <si>
    <t>341,93</t>
  </si>
  <si>
    <t>2.999,34</t>
  </si>
  <si>
    <t>20,34</t>
  </si>
  <si>
    <t xml:space="preserve">BLOCO CERAMICO / TIJOLO VAZADO PARA ALVENARIA DE VEDACAO, FUROS NA HORIZONTAL DE 11,5 X 19 X 19 CM (L X A X C)                                                                                                                                                                                                                                                                                                                                                                                            </t>
  </si>
  <si>
    <t xml:space="preserve">BLOCO CERAMICO / TIJOLO VAZADO PARA ALVENARIA DE VEDACAO, FUROS NA VERTICAL DE 14 X 19 X 39 CM (L X A X C)                                                                                                                                                                                                                                                                                                                                                                                                </t>
  </si>
  <si>
    <t xml:space="preserve">BLOCO CERAMICO / TIJOLO VAZADO PARA ALVENARIA DE VEDACAO, FUROS NA VERTICAL DE 19 X 19 X 39 CM (L X A X C)                                                                                                                                                                                                                                                                                                                                                                                                </t>
  </si>
  <si>
    <t xml:space="preserve">BLOCO CERAMICO / TIJOLO VAZADO PARA ALVENARIA DE VEDACAO, FUROS NA VERTICAL DE 9 X 19 X 39 CM (L X A X C)                                                                                                                                                                                                                                                                                                                                                                                                 </t>
  </si>
  <si>
    <t xml:space="preserve">BLOCO CERAMICO / TIJOLO VAZADO PARA ALVENARIA DE VEDACAO, 4 FUROS NA HORIZONTAL DE 9 X 9 X 19 CM (L X A X C)                                                                                                                                                                                                                                                                                                                                                                                              </t>
  </si>
  <si>
    <t xml:space="preserve">BLOCO CERAMICO / TIJOLO VAZADO PARA ALVENARIA DE VEDACAO, 6 FUROS NA HORIZONTAL DE 9 X 14 X 19 CM (L X A X C)                                                                                                                                                                                                                                                                                                                                                                                             </t>
  </si>
  <si>
    <t xml:space="preserve">BLOCO CERAMICO / TIJOLO VAZADO PARA ALVENARIA DE VEDACAO, 8 FUROS NA HORIZONTAL DE 9 X 19 X 19 CM (L X A X C)                                                                                                                                                                                                                                                                                                                                                                                             </t>
  </si>
  <si>
    <t xml:space="preserve">BLOCO CERAMICO / TIJOLO VAZADO PARA ALVENARIA DE VEDACAO, 8 FUROS NA HORIZONTAL DE 9 X 19 X 29 CM (L X A X C)                                                                                                                                                                                                                                                                                                                                                                                             </t>
  </si>
  <si>
    <t>65,25</t>
  </si>
  <si>
    <t>5,05</t>
  </si>
  <si>
    <t>3,95</t>
  </si>
  <si>
    <t>5,80</t>
  </si>
  <si>
    <t>4,37</t>
  </si>
  <si>
    <t>4,41</t>
  </si>
  <si>
    <t>6,76</t>
  </si>
  <si>
    <t>7,05</t>
  </si>
  <si>
    <t>7,65</t>
  </si>
  <si>
    <t>8,16</t>
  </si>
  <si>
    <t>5,46</t>
  </si>
  <si>
    <t>6,09</t>
  </si>
  <si>
    <t>3,03</t>
  </si>
  <si>
    <t>60,06</t>
  </si>
  <si>
    <t>44,04</t>
  </si>
  <si>
    <t>727,92</t>
  </si>
  <si>
    <t>3,47</t>
  </si>
  <si>
    <t>78,65</t>
  </si>
  <si>
    <t>115,53</t>
  </si>
  <si>
    <t>176,98</t>
  </si>
  <si>
    <t>3,06</t>
  </si>
  <si>
    <t>17,77</t>
  </si>
  <si>
    <t>17,27</t>
  </si>
  <si>
    <t xml:space="preserve">BLOCO ESTRUTURAL CERAMICO DE  19 X 19 X 29 CM (L X A X C) E 6,0 MPA                                                                                                                                                                                                                                                                                                                                                                                                                                       </t>
  </si>
  <si>
    <t xml:space="preserve">BLOCO ESTRUTURAL CERAMICO DE 14 X 19 X 29 CM (L X A X C) E 6,0 MPA                                                                                                                                                                                                                                                                                                                                                                                                                                        </t>
  </si>
  <si>
    <t xml:space="preserve">BLOCO ESTRUTURAL CERAMICO DE 14 X 19 X 34 CM (L X A X C) E 6,0 MPA                                                                                                                                                                                                                                                                                                                                                                                                                                        </t>
  </si>
  <si>
    <t xml:space="preserve">BLOCO ESTRUTURAL CERAMICO DE 14 X 19 X 39 CM (L X A X C) E 6,0 MPA                                                                                                                                                                                                                                                                                                                                                                                                                                        </t>
  </si>
  <si>
    <t xml:space="preserve">BLOCO ESTRUTURAL CERAMICO DE 19 X 19 X 39 CM (L X A X C) E 6,0 MPA                                                                                                                                                                                                                                                                                                                                                                                                                                        </t>
  </si>
  <si>
    <t xml:space="preserve">BLOQUETE/PISO DE CONCRETO - MODELO PISOGRAMA/CONCREGRAMA 2 FUROS, DIMENSOES APROX. DE *35 X 15* CM E ESPESSURA DE 7 CM (+/- 1 CM), COR NATURAL                                                                                                                                                                                                                                                                                                                                                            </t>
  </si>
  <si>
    <t>55,51</t>
  </si>
  <si>
    <t xml:space="preserve">BLOQUETE/PISO DE CONCRETO - MODELO PISOGRAMA/CONCREGRAMA/PAVI-GRADE/GRAMEIRO, DIMENSOES APROXIMADAS DE *60 X 45* CM E ESPESSURA DE 8 CM (+/- 1 CM), COR NATURAL                                                                                                                                                                                                                                                                                                                                           </t>
  </si>
  <si>
    <t>124,90</t>
  </si>
  <si>
    <t xml:space="preserve">BLOQUETE/PISO INTERTRAVADO DE CONCRETO - MODELO ONDA/16 FACES/RETANGULAR/TIJOLINHO/PAVER/HOLANDES/PARALELEPIPEDO, *20 X 10* CM, E = 10 CM, RESISTENCIA DE 35 MPA, COR NATURAL                                                                                                                                                                                                                                                                                                                             </t>
  </si>
  <si>
    <t>78,06</t>
  </si>
  <si>
    <t xml:space="preserve">BLOQUETE/PISO INTERTRAVADO DE CONCRETO - MODELO ONDA/16 FACES/RETANGULAR/TIJOLINHO/PAVER/HOLANDES/PARALELEPIPEDO, *20 X 10* CM, E = 10 CM, RESISTENCIA DE 50 MPA, COR NATURAL                                                                                                                                                                                                                                                                                                                             </t>
  </si>
  <si>
    <t xml:space="preserve">BLOQUETE/PISO INTERTRAVADO DE CONCRETO - MODELO ONDA/16 FACES/RETANGULAR/TIJOLINHO/PAVER/HOLANDES/PARALELEPIPEDO, *20 X 10* CM, E = 6 CM, RESISTENCIA DE 35 MPA, COLORIDO                                                                                                                                                                                                                                                                                                                                 </t>
  </si>
  <si>
    <t>60,71</t>
  </si>
  <si>
    <t xml:space="preserve">BLOQUETE/PISO INTERTRAVADO DE CONCRETO - MODELO ONDA/16 FACES/RETANGULAR/TIJOLINHO/PAVER/HOLANDES/PARALELEPIPEDO, *20 X 10* CM, E = 6 CM, RESISTENCIA DE 35 MPA, COR NATURAL                                                                                                                                                                                                                                                                                                                              </t>
  </si>
  <si>
    <t>52,41</t>
  </si>
  <si>
    <t xml:space="preserve">BLOQUETE/PISO INTERTRAVADO DE CONCRETO - MODELO ONDA/16 FACES/RETANGULAR/TIJOLINHO/PAVER/HOLANDES/PARALELEPIPEDO, *20 X 10* CM, E = 8 CM, RESISTENCIA DE 35 MPA, COLORIDO                                                                                                                                                                                                                                                                                                                                 </t>
  </si>
  <si>
    <t>72,86</t>
  </si>
  <si>
    <t xml:space="preserve">BLOQUETE/PISO INTERTRAVADO DE CONCRETO - MODELO ONDA/16 FACES/RETANGULAR/TIJOLINHO/PAVER/HOLANDES/PARALELEPIPEDO, *20 X 10* CM, E = 8 CM, RESISTENCIA DE 35 MPA, COR NATURAL                                                                                                                                                                                                                                                                                                                              </t>
  </si>
  <si>
    <t>66,21</t>
  </si>
  <si>
    <t xml:space="preserve">BLOQUETE/PISO INTERTRAVADO DE CONCRETO - MODELO RAQUETE, *22 X 13,5* CM, E = 6 CM, RESISTENCIA DE 35 MPA, COR NATURAL                                                                                                                                                                                                                                                                                                                                                                                     </t>
  </si>
  <si>
    <t>53,51</t>
  </si>
  <si>
    <t xml:space="preserve">BLOQUETE/PISO INTERTRAVADO DE CONCRETO - MODELO SEXTAVADO / HEXAGONAL, *25 X 25* CM, E = 10 CM, RESISTENCIA DE 35 MPA, COR NATURAL                                                                                                                                                                                                                                                                                                                                                                        </t>
  </si>
  <si>
    <t xml:space="preserve">BLOQUETE/PISO INTERTRAVADO DE CONCRETO - MODELO SEXTAVADO / HEXAGONAL, *25 X 25* CM, E = 6 CM, RESISTENCIA DE 35 MPA, COR NATURAL                                                                                                                                                                                                                                                                                                                                                                         </t>
  </si>
  <si>
    <t>52,79</t>
  </si>
  <si>
    <t xml:space="preserve">BLOQUETE/PISO INTERTRAVADO DE CONCRETO - MODELO SEXTAVADO / HEXAGONAL, *25 X 25* CM, E = 8 CM, RESISTENCIA DE 35 MPA, COR NATURAL                                                                                                                                                                                                                                                                                                                                                                         </t>
  </si>
  <si>
    <t>66,49</t>
  </si>
  <si>
    <t>54,27</t>
  </si>
  <si>
    <t>278,08</t>
  </si>
  <si>
    <t>3.381,39</t>
  </si>
  <si>
    <t>2.843,14</t>
  </si>
  <si>
    <t>1.158,61</t>
  </si>
  <si>
    <t>16.741,81</t>
  </si>
  <si>
    <t>1.127,61</t>
  </si>
  <si>
    <t>1.759,72</t>
  </si>
  <si>
    <t>1.926,68</t>
  </si>
  <si>
    <t>1.900,78</t>
  </si>
  <si>
    <t>10.659,02</t>
  </si>
  <si>
    <t>4.942,51</t>
  </si>
  <si>
    <t>10.027,33</t>
  </si>
  <si>
    <t>2.037,63</t>
  </si>
  <si>
    <t>288.029,93</t>
  </si>
  <si>
    <t>38,01</t>
  </si>
  <si>
    <t>63,36</t>
  </si>
  <si>
    <t>40,92</t>
  </si>
  <si>
    <t>27,91</t>
  </si>
  <si>
    <t>19,27</t>
  </si>
  <si>
    <t>32,90</t>
  </si>
  <si>
    <t>46,38</t>
  </si>
  <si>
    <t>144,59</t>
  </si>
  <si>
    <t>21,16</t>
  </si>
  <si>
    <t>16,62</t>
  </si>
  <si>
    <t>28,40</t>
  </si>
  <si>
    <t>7,06</t>
  </si>
  <si>
    <t>67,36</t>
  </si>
  <si>
    <t>65,49</t>
  </si>
  <si>
    <t>65,81</t>
  </si>
  <si>
    <t>124,46</t>
  </si>
  <si>
    <t>340,64</t>
  </si>
  <si>
    <t>359,92</t>
  </si>
  <si>
    <t>386,11</t>
  </si>
  <si>
    <t>4,01</t>
  </si>
  <si>
    <t>9,63</t>
  </si>
  <si>
    <t>23,34</t>
  </si>
  <si>
    <t>24,38</t>
  </si>
  <si>
    <t>25,80</t>
  </si>
  <si>
    <t>19,00</t>
  </si>
  <si>
    <t>76,57</t>
  </si>
  <si>
    <t>79,99</t>
  </si>
  <si>
    <t>82,49</t>
  </si>
  <si>
    <t>42,53</t>
  </si>
  <si>
    <t>45,52</t>
  </si>
  <si>
    <t>49,89</t>
  </si>
  <si>
    <t>51,89</t>
  </si>
  <si>
    <t>91,55</t>
  </si>
  <si>
    <t>92,28</t>
  </si>
  <si>
    <t>74,51</t>
  </si>
  <si>
    <t>87,53</t>
  </si>
  <si>
    <t>146,04</t>
  </si>
  <si>
    <t>149,57</t>
  </si>
  <si>
    <t>141,90</t>
  </si>
  <si>
    <t>8,08</t>
  </si>
  <si>
    <t>3,22</t>
  </si>
  <si>
    <t>1,03</t>
  </si>
  <si>
    <t>28,31</t>
  </si>
  <si>
    <t>50,82</t>
  </si>
  <si>
    <t>5,33</t>
  </si>
  <si>
    <t>2,52</t>
  </si>
  <si>
    <t>6,85</t>
  </si>
  <si>
    <t>9,19</t>
  </si>
  <si>
    <t>10,82</t>
  </si>
  <si>
    <t>8,28</t>
  </si>
  <si>
    <t>3,34</t>
  </si>
  <si>
    <t>35,69</t>
  </si>
  <si>
    <t>18,41</t>
  </si>
  <si>
    <t>53,21</t>
  </si>
  <si>
    <t>77,35</t>
  </si>
  <si>
    <t>83,67</t>
  </si>
  <si>
    <t>79,85</t>
  </si>
  <si>
    <t>40,54</t>
  </si>
  <si>
    <t>43,94</t>
  </si>
  <si>
    <t>44,60</t>
  </si>
  <si>
    <t>94,97</t>
  </si>
  <si>
    <t>189,09</t>
  </si>
  <si>
    <t>110,11</t>
  </si>
  <si>
    <t>133,28</t>
  </si>
  <si>
    <t>14,49</t>
  </si>
  <si>
    <t>154,21</t>
  </si>
  <si>
    <t>20,66</t>
  </si>
  <si>
    <t>30,42</t>
  </si>
  <si>
    <t>43,34</t>
  </si>
  <si>
    <t>57,25</t>
  </si>
  <si>
    <t>82,35</t>
  </si>
  <si>
    <t>7,99</t>
  </si>
  <si>
    <t>97,91</t>
  </si>
  <si>
    <t>145,71</t>
  </si>
  <si>
    <t>2,18</t>
  </si>
  <si>
    <t>193,63</t>
  </si>
  <si>
    <t>19,73</t>
  </si>
  <si>
    <t>251,23</t>
  </si>
  <si>
    <t>27,88</t>
  </si>
  <si>
    <t>337,79</t>
  </si>
  <si>
    <t>41,22</t>
  </si>
  <si>
    <t>404,07</t>
  </si>
  <si>
    <t>74,87</t>
  </si>
  <si>
    <t>0,54</t>
  </si>
  <si>
    <t>8,38</t>
  </si>
  <si>
    <t>89,14</t>
  </si>
  <si>
    <t>112,42</t>
  </si>
  <si>
    <t>135,82</t>
  </si>
  <si>
    <t>1,84</t>
  </si>
  <si>
    <t>178,64</t>
  </si>
  <si>
    <t>56,10</t>
  </si>
  <si>
    <t>74,35</t>
  </si>
  <si>
    <t>131,92</t>
  </si>
  <si>
    <t>164,25</t>
  </si>
  <si>
    <t>215,13</t>
  </si>
  <si>
    <t>38,88</t>
  </si>
  <si>
    <t>53,61</t>
  </si>
  <si>
    <t>74,00</t>
  </si>
  <si>
    <t>99,21</t>
  </si>
  <si>
    <t>17,21</t>
  </si>
  <si>
    <t>3,39</t>
  </si>
  <si>
    <t>8,32</t>
  </si>
  <si>
    <t>11,47</t>
  </si>
  <si>
    <t>6,18</t>
  </si>
  <si>
    <t>22,76</t>
  </si>
  <si>
    <t>26,52</t>
  </si>
  <si>
    <t>414,56</t>
  </si>
  <si>
    <t>42,23</t>
  </si>
  <si>
    <t>73,03</t>
  </si>
  <si>
    <t>101,17</t>
  </si>
  <si>
    <t>137,35</t>
  </si>
  <si>
    <t>207,26</t>
  </si>
  <si>
    <t>259,13</t>
  </si>
  <si>
    <t>2,20</t>
  </si>
  <si>
    <t>2,80</t>
  </si>
  <si>
    <t>9,76</t>
  </si>
  <si>
    <t>81,96</t>
  </si>
  <si>
    <t>14,28</t>
  </si>
  <si>
    <t>23,10</t>
  </si>
  <si>
    <t>33,82</t>
  </si>
  <si>
    <t>7,03</t>
  </si>
  <si>
    <t>50,66</t>
  </si>
  <si>
    <t>90.072,95</t>
  </si>
  <si>
    <t>102.283,33</t>
  </si>
  <si>
    <t>67.536,36</t>
  </si>
  <si>
    <t>81.381,31</t>
  </si>
  <si>
    <t>952,97</t>
  </si>
  <si>
    <t>109,59</t>
  </si>
  <si>
    <t>118,48</t>
  </si>
  <si>
    <t>217,22</t>
  </si>
  <si>
    <t>380,14</t>
  </si>
  <si>
    <t>689,20</t>
  </si>
  <si>
    <t>1.234,24</t>
  </si>
  <si>
    <t>182,66</t>
  </si>
  <si>
    <t>335,71</t>
  </si>
  <si>
    <t>426,55</t>
  </si>
  <si>
    <t>94,51</t>
  </si>
  <si>
    <t>156,99</t>
  </si>
  <si>
    <t>304,11</t>
  </si>
  <si>
    <t>631,93</t>
  </si>
  <si>
    <t>996,28</t>
  </si>
  <si>
    <t>1.097,52</t>
  </si>
  <si>
    <t>49,65</t>
  </si>
  <si>
    <t>6,37</t>
  </si>
  <si>
    <t>120,46</t>
  </si>
  <si>
    <t>552,94</t>
  </si>
  <si>
    <t>2.371,53</t>
  </si>
  <si>
    <t>167,94</t>
  </si>
  <si>
    <t>451.164,61</t>
  </si>
  <si>
    <t>481.531,48</t>
  </si>
  <si>
    <t>497.842,82</t>
  </si>
  <si>
    <t>555.279,56</t>
  </si>
  <si>
    <t>524.912,69</t>
  </si>
  <si>
    <t>546.603,28</t>
  </si>
  <si>
    <t>432.076,89</t>
  </si>
  <si>
    <t>432.944,52</t>
  </si>
  <si>
    <t>688.893,67</t>
  </si>
  <si>
    <t>666.335,46</t>
  </si>
  <si>
    <t>711.451,92</t>
  </si>
  <si>
    <t>653.321,10</t>
  </si>
  <si>
    <t>266.353,17</t>
  </si>
  <si>
    <t>131,24</t>
  </si>
  <si>
    <t>21,07</t>
  </si>
  <si>
    <t>4,89</t>
  </si>
  <si>
    <t xml:space="preserve">CANALETA ESTRUTURAL CERAMICA DE 14 X 19 X 19 CM (L X A X C) E 6,0 MPA                                                                                                                                                                                                                                                                                                                                                                                                                                     </t>
  </si>
  <si>
    <t xml:space="preserve">CANALETA ESTRUTURAL CERAMICA DE 14 X 19 X 29 CM (L X A X C) E 6,0 MPA                                                                                                                                                                                                                                                                                                                                                                                                                                     </t>
  </si>
  <si>
    <t xml:space="preserve">CANALETA ESTRUTURAL CERAMICA DE 14 X 19 X 39 CM (L X A X C) E 6,0 MPA                                                                                                                                                                                                                                                                                                                                                                                                                                     </t>
  </si>
  <si>
    <t>56,06</t>
  </si>
  <si>
    <t>7,30</t>
  </si>
  <si>
    <t>49,97</t>
  </si>
  <si>
    <t>29,38</t>
  </si>
  <si>
    <t>46,47</t>
  </si>
  <si>
    <t>46,63</t>
  </si>
  <si>
    <t>49,63</t>
  </si>
  <si>
    <t>78,55</t>
  </si>
  <si>
    <t>19,61</t>
  </si>
  <si>
    <t>5,52</t>
  </si>
  <si>
    <t>51,11</t>
  </si>
  <si>
    <t>7,14</t>
  </si>
  <si>
    <t>72,85</t>
  </si>
  <si>
    <t>121,86</t>
  </si>
  <si>
    <t>12,92</t>
  </si>
  <si>
    <t>63,34</t>
  </si>
  <si>
    <t>10,69</t>
  </si>
  <si>
    <t>4,50</t>
  </si>
  <si>
    <t>6,71</t>
  </si>
  <si>
    <t>19,77</t>
  </si>
  <si>
    <t>26,36</t>
  </si>
  <si>
    <t>65,64</t>
  </si>
  <si>
    <t>72,30</t>
  </si>
  <si>
    <t>21,81</t>
  </si>
  <si>
    <t>3.850,53</t>
  </si>
  <si>
    <t>2.732,34</t>
  </si>
  <si>
    <t>225,04</t>
  </si>
  <si>
    <t>20.995,00</t>
  </si>
  <si>
    <t>28.482,72</t>
  </si>
  <si>
    <t>30.831,81</t>
  </si>
  <si>
    <t>33.180,90</t>
  </si>
  <si>
    <t>35.530,00</t>
  </si>
  <si>
    <t>40.521,81</t>
  </si>
  <si>
    <t>4.347,66</t>
  </si>
  <si>
    <t>74,46</t>
  </si>
  <si>
    <t>119,13</t>
  </si>
  <si>
    <t>142,88</t>
  </si>
  <si>
    <t>6.937,36</t>
  </si>
  <si>
    <t>836.030,82</t>
  </si>
  <si>
    <t>717.012,69</t>
  </si>
  <si>
    <t>725.721,23</t>
  </si>
  <si>
    <t>825.000,00</t>
  </si>
  <si>
    <t>1.011.655,42</t>
  </si>
  <si>
    <t>21,99</t>
  </si>
  <si>
    <t>3.885,15</t>
  </si>
  <si>
    <t>28,07</t>
  </si>
  <si>
    <t>1.407,23</t>
  </si>
  <si>
    <t>938,14</t>
  </si>
  <si>
    <t>77,22</t>
  </si>
  <si>
    <t>89,28</t>
  </si>
  <si>
    <t>85,99</t>
  </si>
  <si>
    <t>41,27</t>
  </si>
  <si>
    <t>52,37</t>
  </si>
  <si>
    <t>27,24</t>
  </si>
  <si>
    <t>35,60</t>
  </si>
  <si>
    <t>39,17</t>
  </si>
  <si>
    <t>53,06</t>
  </si>
  <si>
    <t>80,14</t>
  </si>
  <si>
    <t>35,94</t>
  </si>
  <si>
    <t>31,63</t>
  </si>
  <si>
    <t>38,60</t>
  </si>
  <si>
    <t>51,32</t>
  </si>
  <si>
    <t>18,01</t>
  </si>
  <si>
    <t>24,22</t>
  </si>
  <si>
    <t>73,47</t>
  </si>
  <si>
    <t>85,78</t>
  </si>
  <si>
    <t>111,25</t>
  </si>
  <si>
    <t>78,00</t>
  </si>
  <si>
    <t>252,30</t>
  </si>
  <si>
    <t>27,20</t>
  </si>
  <si>
    <t>32,40</t>
  </si>
  <si>
    <t>104,78</t>
  </si>
  <si>
    <t xml:space="preserve">COLA A BASE DE RESINA SINTETICA PARA CHAPA DE LAMINADO MELAMINICO E OUTROS                                                                                                                                                                                                                                                                                                                                                                                                                                </t>
  </si>
  <si>
    <t>77,42</t>
  </si>
  <si>
    <t>43,50</t>
  </si>
  <si>
    <t>147,93</t>
  </si>
  <si>
    <t>8,33</t>
  </si>
  <si>
    <t>12,04</t>
  </si>
  <si>
    <t>12,31</t>
  </si>
  <si>
    <t>189.893,88</t>
  </si>
  <si>
    <t>153.024,23</t>
  </si>
  <si>
    <t>327.604,22</t>
  </si>
  <si>
    <t>355.845,66</t>
  </si>
  <si>
    <t>82.850,00</t>
  </si>
  <si>
    <t>96.353,56</t>
  </si>
  <si>
    <t>129.039,92</t>
  </si>
  <si>
    <t>128.670,69</t>
  </si>
  <si>
    <t>618,89</t>
  </si>
  <si>
    <t>643,11</t>
  </si>
  <si>
    <t>650,33</t>
  </si>
  <si>
    <t>669,17</t>
  </si>
  <si>
    <t>593,77</t>
  </si>
  <si>
    <t>550,00</t>
  </si>
  <si>
    <t>569,69</t>
  </si>
  <si>
    <t>652,87</t>
  </si>
  <si>
    <t>662,34</t>
  </si>
  <si>
    <t>612,63</t>
  </si>
  <si>
    <t>565,50</t>
  </si>
  <si>
    <t>587,26</t>
  </si>
  <si>
    <t>650,04</t>
  </si>
  <si>
    <t>631,47</t>
  </si>
  <si>
    <t>584,35</t>
  </si>
  <si>
    <t>620,11</t>
  </si>
  <si>
    <t>654,47</t>
  </si>
  <si>
    <t>682,43</t>
  </si>
  <si>
    <t>603,20</t>
  </si>
  <si>
    <t>629,24</t>
  </si>
  <si>
    <t>699,21</t>
  </si>
  <si>
    <t>747,05</t>
  </si>
  <si>
    <t>798,89</t>
  </si>
  <si>
    <t>519,31</t>
  </si>
  <si>
    <t>527,80</t>
  </si>
  <si>
    <t>11,42</t>
  </si>
  <si>
    <t>16,08</t>
  </si>
  <si>
    <t>266,57</t>
  </si>
  <si>
    <t>241,95</t>
  </si>
  <si>
    <t>41,23</t>
  </si>
  <si>
    <t>32,75</t>
  </si>
  <si>
    <t>62,80</t>
  </si>
  <si>
    <t>13,46</t>
  </si>
  <si>
    <t>185,73</t>
  </si>
  <si>
    <t>289,77</t>
  </si>
  <si>
    <t>49,40</t>
  </si>
  <si>
    <t>37,13</t>
  </si>
  <si>
    <t>15,42</t>
  </si>
  <si>
    <t>66,93</t>
  </si>
  <si>
    <t>15,52</t>
  </si>
  <si>
    <t>208,98</t>
  </si>
  <si>
    <t>286,77</t>
  </si>
  <si>
    <t>153,86</t>
  </si>
  <si>
    <t>45,82</t>
  </si>
  <si>
    <t>39,27</t>
  </si>
  <si>
    <t>18,69</t>
  </si>
  <si>
    <t>23,92</t>
  </si>
  <si>
    <t>172,09</t>
  </si>
  <si>
    <t>286,48</t>
  </si>
  <si>
    <t>10,36</t>
  </si>
  <si>
    <t>12,74</t>
  </si>
  <si>
    <t>11,44</t>
  </si>
  <si>
    <t>13,29</t>
  </si>
  <si>
    <t>14,02</t>
  </si>
  <si>
    <t>44,28</t>
  </si>
  <si>
    <t>134,93</t>
  </si>
  <si>
    <t>56,80</t>
  </si>
  <si>
    <t>12,84</t>
  </si>
  <si>
    <t>13,31</t>
  </si>
  <si>
    <t>23,29</t>
  </si>
  <si>
    <t>28,54</t>
  </si>
  <si>
    <t>11,34</t>
  </si>
  <si>
    <t>14,81</t>
  </si>
  <si>
    <t>135,86</t>
  </si>
  <si>
    <t>57,83</t>
  </si>
  <si>
    <t>12,33</t>
  </si>
  <si>
    <t>163,82</t>
  </si>
  <si>
    <t>301,52</t>
  </si>
  <si>
    <t>71,06</t>
  </si>
  <si>
    <t>21,03</t>
  </si>
  <si>
    <t>31,04</t>
  </si>
  <si>
    <t>120,39</t>
  </si>
  <si>
    <t>16,24</t>
  </si>
  <si>
    <t>10,64</t>
  </si>
  <si>
    <t>56,00</t>
  </si>
  <si>
    <t>69,50</t>
  </si>
  <si>
    <t>12,50</t>
  </si>
  <si>
    <t>94,56</t>
  </si>
  <si>
    <t>34,51</t>
  </si>
  <si>
    <t>52,18</t>
  </si>
  <si>
    <t>25,71</t>
  </si>
  <si>
    <t>2,61</t>
  </si>
  <si>
    <t>37,34</t>
  </si>
  <si>
    <t>58,52</t>
  </si>
  <si>
    <t>1.388,31</t>
  </si>
  <si>
    <t>21,93</t>
  </si>
  <si>
    <t>25,31</t>
  </si>
  <si>
    <t>40,50</t>
  </si>
  <si>
    <t>49,58</t>
  </si>
  <si>
    <t>80,81</t>
  </si>
  <si>
    <t>311,80</t>
  </si>
  <si>
    <t>146,36</t>
  </si>
  <si>
    <t>9,39</t>
  </si>
  <si>
    <t>38,86</t>
  </si>
  <si>
    <t>3.691,33</t>
  </si>
  <si>
    <t>2.240,96</t>
  </si>
  <si>
    <t>476,91</t>
  </si>
  <si>
    <t>7,42</t>
  </si>
  <si>
    <t>563,41</t>
  </si>
  <si>
    <t>1,51</t>
  </si>
  <si>
    <t>2,68</t>
  </si>
  <si>
    <t>7,11</t>
  </si>
  <si>
    <t>10.942,89</t>
  </si>
  <si>
    <t>90.209,45</t>
  </si>
  <si>
    <t>13,04</t>
  </si>
  <si>
    <t>22,36</t>
  </si>
  <si>
    <t>748,18</t>
  </si>
  <si>
    <t>11,02</t>
  </si>
  <si>
    <t>18,94</t>
  </si>
  <si>
    <t>37,22</t>
  </si>
  <si>
    <t>90,68</t>
  </si>
  <si>
    <t>315,75</t>
  </si>
  <si>
    <t>302,79</t>
  </si>
  <si>
    <t>43,40</t>
  </si>
  <si>
    <t>43,38</t>
  </si>
  <si>
    <t>18,06</t>
  </si>
  <si>
    <t>110,19</t>
  </si>
  <si>
    <t>62,23</t>
  </si>
  <si>
    <t>11,92</t>
  </si>
  <si>
    <t>18,43</t>
  </si>
  <si>
    <t>103,12</t>
  </si>
  <si>
    <t>53,35</t>
  </si>
  <si>
    <t>150,77</t>
  </si>
  <si>
    <t>264,18</t>
  </si>
  <si>
    <t>228,21</t>
  </si>
  <si>
    <t>1.492,05</t>
  </si>
  <si>
    <t>26,82</t>
  </si>
  <si>
    <t>31,65</t>
  </si>
  <si>
    <t>45,78</t>
  </si>
  <si>
    <t>41,48</t>
  </si>
  <si>
    <t>9,91</t>
  </si>
  <si>
    <t>21,27</t>
  </si>
  <si>
    <t>121,07</t>
  </si>
  <si>
    <t>59,76</t>
  </si>
  <si>
    <t>184,15</t>
  </si>
  <si>
    <t>33,25</t>
  </si>
  <si>
    <t>15,92</t>
  </si>
  <si>
    <t>92,84</t>
  </si>
  <si>
    <t>51,01</t>
  </si>
  <si>
    <t>10,61</t>
  </si>
  <si>
    <t>130,95</t>
  </si>
  <si>
    <t>249,03</t>
  </si>
  <si>
    <t>363,38</t>
  </si>
  <si>
    <t>928,77</t>
  </si>
  <si>
    <t>28,60</t>
  </si>
  <si>
    <t>2.127,86</t>
  </si>
  <si>
    <t>38,79</t>
  </si>
  <si>
    <t>3,80</t>
  </si>
  <si>
    <t>7,84</t>
  </si>
  <si>
    <t>78,41</t>
  </si>
  <si>
    <t>61,41</t>
  </si>
  <si>
    <t>195,90</t>
  </si>
  <si>
    <t>108,28</t>
  </si>
  <si>
    <t>281,17</t>
  </si>
  <si>
    <t>193,04</t>
  </si>
  <si>
    <t>133,71</t>
  </si>
  <si>
    <t>175,58</t>
  </si>
  <si>
    <t>44,80</t>
  </si>
  <si>
    <t>54,42</t>
  </si>
  <si>
    <t>48,27</t>
  </si>
  <si>
    <t>4,48</t>
  </si>
  <si>
    <t>6,36</t>
  </si>
  <si>
    <t>4,23</t>
  </si>
  <si>
    <t>5,13</t>
  </si>
  <si>
    <t>8,78</t>
  </si>
  <si>
    <t>14,16</t>
  </si>
  <si>
    <t>29,29</t>
  </si>
  <si>
    <t>35,76</t>
  </si>
  <si>
    <t>173,73</t>
  </si>
  <si>
    <t>6,11</t>
  </si>
  <si>
    <t>12,34</t>
  </si>
  <si>
    <t>32,26</t>
  </si>
  <si>
    <t>49,54</t>
  </si>
  <si>
    <t>63,47</t>
  </si>
  <si>
    <t>35,67</t>
  </si>
  <si>
    <t>69,17</t>
  </si>
  <si>
    <t>6,32</t>
  </si>
  <si>
    <t>55,27</t>
  </si>
  <si>
    <t>126,57</t>
  </si>
  <si>
    <t>58,81</t>
  </si>
  <si>
    <t>153,24</t>
  </si>
  <si>
    <t>23,45</t>
  </si>
  <si>
    <t>24,13</t>
  </si>
  <si>
    <t>6,96</t>
  </si>
  <si>
    <t>44,79</t>
  </si>
  <si>
    <t xml:space="preserve">CURVA PVC PBA, JE, PB, 45 GRAUS, DN 100 / DE 110 MM, PARA REDE DE AGUA                                                                                                                                                                                                                                                                                                                                                                                                                                    </t>
  </si>
  <si>
    <t>110,03</t>
  </si>
  <si>
    <t xml:space="preserve">CURVA PVC PBA, JE, PB, 45 GRAUS, DN 50 / DE 60 MM, PARA REDE DE AGUA                                                                                                                                                                                                                                                                                                                                                                                                                                      </t>
  </si>
  <si>
    <t xml:space="preserve">CURVA PVC PBA, JE, PB, 45 GRAUS, DN 75 / DE 85 MM, PARA REDE DE AGUA                                                                                                                                                                                                                                                                                                                                                                                                                                      </t>
  </si>
  <si>
    <t xml:space="preserve">CURVA PVC PBA, JE, PB, 90 GRAUS, DN 100 / DE 110 MM, PARA REDE DE AGUA                                                                                                                                                                                                                                                                                                                                                                                                                                    </t>
  </si>
  <si>
    <t>134,27</t>
  </si>
  <si>
    <t xml:space="preserve">CURVA PVC PBA, JE, PB, 90 GRAUS, DN 50 / DE 60 MM, PARA REDE DE AGUA                                                                                                                                                                                                                                                                                                                                                                                                                                      </t>
  </si>
  <si>
    <t>30,10</t>
  </si>
  <si>
    <t xml:space="preserve">CURVA PVC PBA, JE, PB, 90 GRAUS, DN 75 / DE 85 MM, PARA REDE DE AGUA                                                                                                                                                                                                                                                                                                                                                                                                                                      </t>
  </si>
  <si>
    <t>31,52</t>
  </si>
  <si>
    <t>8,64</t>
  </si>
  <si>
    <t>430,48</t>
  </si>
  <si>
    <t>300,76</t>
  </si>
  <si>
    <t>576,08</t>
  </si>
  <si>
    <t>24,98</t>
  </si>
  <si>
    <t>102,09</t>
  </si>
  <si>
    <t>25,85</t>
  </si>
  <si>
    <t xml:space="preserve">CURVA 135 GRAUS PARA ELETRODUTO, EM ACO GALVANIZADO ELETROLITICO, COM ROSCA, DIAMETRO DE 100 MM (4")                                                                                                                                                                                                                                                                                                                                                                                                      </t>
  </si>
  <si>
    <t>197,46</t>
  </si>
  <si>
    <t xml:space="preserve">CURVA 135 GRAUS PARA ELETRODUTO, EM ACO GALVANIZADO ELETROLITICO, COM ROSCA, DIAMETRO DE 15 MM (1/2"), ESPESSURA DE 1,50 MM                                                                                                                                                                                                                                                                                                                                                                               </t>
  </si>
  <si>
    <t xml:space="preserve">CURVA 135 GRAUS PARA ELETRODUTO, EM ACO GALVANIZADO ELETROLITICO, COM ROSCA, DIAMETRO DE 20 MM (3/4"), ESPESSURA DE 1,50 MM                                                                                                                                                                                                                                                                                                                                                                               </t>
  </si>
  <si>
    <t xml:space="preserve">CURVA 135 GRAUS PARA ELETRODUTO, EM ACO GALVANIZADO ELETROLITICO, COM ROSCA, DIAMETRO DE 25 MM (1"), ESPESSURA DE 1,50 MM                                                                                                                                                                                                                                                                                                                                                                                 </t>
  </si>
  <si>
    <t xml:space="preserve">CURVA 135 GRAUS PARA ELETRODUTO, EM ACO GALVANIZADO ELETROLITICO, COM ROSCA, DIAMETRO DE 32 MM (1 1/4"), ESPESSURA DE 1,50 MM                                                                                                                                                                                                                                                                                                                                                                             </t>
  </si>
  <si>
    <t>18,95</t>
  </si>
  <si>
    <t xml:space="preserve">CURVA 135 GRAUS PARA ELETRODUTO, EM ACO GALVANIZADO ELETROLITICO, COM ROSCA, DIAMETRO DE 40 MM (1 1/2"), ESPESSURA DE 1,50 MM                                                                                                                                                                                                                                                                                                                                                                             </t>
  </si>
  <si>
    <t xml:space="preserve">CURVA 135 GRAUS PARA ELETRODUTO, EM ACO GALVANIZADO ELETROLITICO, COM ROSCA, DIAMETRO DE 50 MM (2")                                                                                                                                                                                                                                                                                                                                                                                                       </t>
  </si>
  <si>
    <t>42,22</t>
  </si>
  <si>
    <t xml:space="preserve">CURVA 135 GRAUS PARA ELETRODUTO, EM ACO GALVANIZADO ELETROLITICO, COM ROSCA, DIAMETRO DE 65 MM (2 1/2")                                                                                                                                                                                                                                                                                                                                                                                                   </t>
  </si>
  <si>
    <t>74,38</t>
  </si>
  <si>
    <t xml:space="preserve">CURVA 135 GRAUS PARA ELETRODUTO, EM ACO GALVANIZADO ELETROLITICO, COM ROSCA, DIAMETRO DE 80 MM (3")                                                                                                                                                                                                                                                                                                                                                                                                       </t>
  </si>
  <si>
    <t>100,60</t>
  </si>
  <si>
    <t>17,29</t>
  </si>
  <si>
    <t>45,45</t>
  </si>
  <si>
    <t>72,58</t>
  </si>
  <si>
    <t>107,80</t>
  </si>
  <si>
    <t>256,21</t>
  </si>
  <si>
    <t>84,54</t>
  </si>
  <si>
    <t>61,51</t>
  </si>
  <si>
    <t>18,39</t>
  </si>
  <si>
    <t>50,04</t>
  </si>
  <si>
    <t>204,63</t>
  </si>
  <si>
    <t>135,83</t>
  </si>
  <si>
    <t>26,56</t>
  </si>
  <si>
    <t>297,61</t>
  </si>
  <si>
    <t>613,53</t>
  </si>
  <si>
    <t>64,87</t>
  </si>
  <si>
    <t>51,29</t>
  </si>
  <si>
    <t>183,18</t>
  </si>
  <si>
    <t>101,60</t>
  </si>
  <si>
    <t>21,98</t>
  </si>
  <si>
    <t>256,48</t>
  </si>
  <si>
    <t>88,26</t>
  </si>
  <si>
    <t>60,42</t>
  </si>
  <si>
    <t>250,69</t>
  </si>
  <si>
    <t>125,48</t>
  </si>
  <si>
    <t>27,85</t>
  </si>
  <si>
    <t>650,67</t>
  </si>
  <si>
    <t xml:space="preserve">CURVA 45 GRAUS PARA ELETRODUTO, EM ACO GALVANIZADO ELETROLITICO, COM ROSCA, DIAMETRO DE 20 MM (3/4"), ESPESSURA DE 1,50 MM                                                                                                                                                                                                                                                                                                                                                                                </t>
  </si>
  <si>
    <t xml:space="preserve">CURVA 45 GRAUS PARA ELETRODUTO, EM ACO GALVANIZADO ELETROLITICO, COM ROSCA, DIAMETRO DE 25 MM (1"), ESPESSURA DE 1,50 MM                                                                                                                                                                                                                                                                                                                                                                                  </t>
  </si>
  <si>
    <t xml:space="preserve">CURVA 45 GRAUS PARA ELETRODUTO, EM ACO GALVANIZADO ELETROLITICO, COM ROSCA, DIAMETRO DE 40 MM (1 1/2"), ESPESSURA DE 1,50 MM                                                                                                                                                                                                                                                                                                                                                                              </t>
  </si>
  <si>
    <t>16,30</t>
  </si>
  <si>
    <t>17,51</t>
  </si>
  <si>
    <t>24,20</t>
  </si>
  <si>
    <t>28,87</t>
  </si>
  <si>
    <t>81,14</t>
  </si>
  <si>
    <t>16,15</t>
  </si>
  <si>
    <t>38,67</t>
  </si>
  <si>
    <t>234,50</t>
  </si>
  <si>
    <t>135,13</t>
  </si>
  <si>
    <t>316,53</t>
  </si>
  <si>
    <t>639,61</t>
  </si>
  <si>
    <t>62,49</t>
  </si>
  <si>
    <t>15,79</t>
  </si>
  <si>
    <t>36,27</t>
  </si>
  <si>
    <t>214,25</t>
  </si>
  <si>
    <t>127,52</t>
  </si>
  <si>
    <t>306,41</t>
  </si>
  <si>
    <t>614,29</t>
  </si>
  <si>
    <t>92,13</t>
  </si>
  <si>
    <t>70,67</t>
  </si>
  <si>
    <t>16,87</t>
  </si>
  <si>
    <t>38,04</t>
  </si>
  <si>
    <t>292,12</t>
  </si>
  <si>
    <t>130,71</t>
  </si>
  <si>
    <t>23,37</t>
  </si>
  <si>
    <t>380,46</t>
  </si>
  <si>
    <t>726,36</t>
  </si>
  <si>
    <t>1.816,93</t>
  </si>
  <si>
    <t>269,30</t>
  </si>
  <si>
    <t>137,12</t>
  </si>
  <si>
    <t>567,18</t>
  </si>
  <si>
    <t xml:space="preserve">CURVA 90 GRAUS PARA ELETRODUTO, EM ACO GALVANIZADO ELETROLITICO, COM ROSCA, DIAMETRO DE 100 MM (4")                                                                                                                                                                                                                                                                                                                                                                                                       </t>
  </si>
  <si>
    <t>139,51</t>
  </si>
  <si>
    <t xml:space="preserve">CURVA 90 GRAUS PARA ELETRODUTO, EM ACO GALVANIZADO ELETROLITICO, COM ROSCA, DIAMETRO DE 15 MM (1/2"), ESPESSURA DE 1,50 MM                                                                                                                                                                                                                                                                                                                                                                                </t>
  </si>
  <si>
    <t xml:space="preserve">CURVA 90 GRAUS PARA ELETRODUTO, EM ACO GALVANIZADO ELETROLITICO, COM ROSCA, DIAMETRO DE 20 MM (3/4"), ESPESSURA DE 1,50 MM                                                                                                                                                                                                                                                                                                                                                                                </t>
  </si>
  <si>
    <t>4,46</t>
  </si>
  <si>
    <t xml:space="preserve">CURVA 90 GRAUS PARA ELETRODUTO, EM ACO GALVANIZADO ELETROLITICO, COM ROSCA, DIAMETRO DE 25 MM (1"), ESPESSURA DE 1,50 MM                                                                                                                                                                                                                                                                                                                                                                                  </t>
  </si>
  <si>
    <t xml:space="preserve">CURVA 90 GRAUS PARA ELETRODUTO, EM ACO GALVANIZADO ELETROLITICO, COM ROSCA, DIAMETRO DE 32 MM (1 1/4"), ESPESSURA DE 1,50 MM                                                                                                                                                                                                                                                                                                                                                                              </t>
  </si>
  <si>
    <t xml:space="preserve">CURVA 90 GRAUS PARA ELETRODUTO, EM ACO GALVANIZADO ELETROLITICO, COM ROSCA, DIAMETRO DE 40 MM (1 1/2"), ESPESSURA DE 1,50 MM                                                                                                                                                                                                                                                                                                                                                                              </t>
  </si>
  <si>
    <t xml:space="preserve">CURVA 90 GRAUS PARA ELETRODUTO, EM ACO GALVANIZADO ELETROLITICO, COM ROSCA, DIAMETRO DE 50 MM (2")                                                                                                                                                                                                                                                                                                                                                                                                        </t>
  </si>
  <si>
    <t>24,74</t>
  </si>
  <si>
    <t xml:space="preserve">CURVA 90 GRAUS PARA ELETRODUTO, EM ACO GALVANIZADO ELETROLITICO, COM ROSCA, DIAMETRO DE 65 MM (2 1/2")                                                                                                                                                                                                                                                                                                                                                                                                    </t>
  </si>
  <si>
    <t>62,66</t>
  </si>
  <si>
    <t xml:space="preserve">CURVA 90 GRAUS PARA ELETRODUTO, EM ACO GALVANIZADO ELETROLITICO, COM ROSCA, DIAMETRO DE 80 MM (3")                                                                                                                                                                                                                                                                                                                                                                                                        </t>
  </si>
  <si>
    <t>82,26</t>
  </si>
  <si>
    <t>27,10</t>
  </si>
  <si>
    <t>31,97</t>
  </si>
  <si>
    <t>4,33</t>
  </si>
  <si>
    <t>9,61</t>
  </si>
  <si>
    <t>49,32</t>
  </si>
  <si>
    <t>49,82</t>
  </si>
  <si>
    <t>22,52</t>
  </si>
  <si>
    <t>24,11</t>
  </si>
  <si>
    <t>6.648,12</t>
  </si>
  <si>
    <t>12,69</t>
  </si>
  <si>
    <t>16,63</t>
  </si>
  <si>
    <t>26,89</t>
  </si>
  <si>
    <t>30,59</t>
  </si>
  <si>
    <t>97,23</t>
  </si>
  <si>
    <t>23,58</t>
  </si>
  <si>
    <t>558,27</t>
  </si>
  <si>
    <t>24,85</t>
  </si>
  <si>
    <t>509,66</t>
  </si>
  <si>
    <t>494,60</t>
  </si>
  <si>
    <t>245,82</t>
  </si>
  <si>
    <t>95.607,50</t>
  </si>
  <si>
    <t>21,38</t>
  </si>
  <si>
    <t>12,44</t>
  </si>
  <si>
    <t>24,59</t>
  </si>
  <si>
    <t>65,92</t>
  </si>
  <si>
    <t>796,82</t>
  </si>
  <si>
    <t>106,21</t>
  </si>
  <si>
    <t xml:space="preserve">ELEMENTO VAZADO CERAMICO DIAGONAL (TIPO FLOR/QUADRADO/XIS) DE *7 X 18 X 25* CM (L X A X C)                                                                                                                                                                                                                                                                                                                                                                                                                </t>
  </si>
  <si>
    <t xml:space="preserve">ELEMENTO VAZADO CERAMICO QUADRADO (TIPO RETO OU REDONDO) DE *7 A 9 X 20 X 20* CM (L X A X C)                                                                                                                                                                                                                                                                                                                                                                                                              </t>
  </si>
  <si>
    <t>12,48</t>
  </si>
  <si>
    <t>17,17</t>
  </si>
  <si>
    <t>20,73</t>
  </si>
  <si>
    <t>35,90</t>
  </si>
  <si>
    <t>31,84</t>
  </si>
  <si>
    <t>16,54</t>
  </si>
  <si>
    <t>14,57</t>
  </si>
  <si>
    <t>58,46</t>
  </si>
  <si>
    <t>53,56</t>
  </si>
  <si>
    <t>51,45</t>
  </si>
  <si>
    <t>55,77</t>
  </si>
  <si>
    <t xml:space="preserve">ELETRODUTO FLEXIVEL, EM FITA DE ACO GALVANIZADO, REVESTIDO COM PVC PRETO, DIAMETRO EXTERNO DE 15 MM, DN = 3/8", TIPO SEALTUBO                                                                                                                                                                                                                                                                                                                                                                             </t>
  </si>
  <si>
    <t xml:space="preserve">ELETRODUTO FLEXIVEL, EM FITA DE ACO GALVANIZADO, REVESTIDO COM PVC PRETO, DIAMETRO EXTERNO DE 25 MM, DN = 3/4", TIPO SEALTUBO                                                                                                                                                                                                                                                                                                                                                                             </t>
  </si>
  <si>
    <t xml:space="preserve">ELETRODUTO FLEXIVEL, EM FITA DE ACO GALVANIZADO, REVESTIDO COM PVC PRETO, DIAMETRO EXTERNO DE 32 MM, DN = 1", TIPO SEALTUBO                                                                                                                                                                                                                                                                                                                                                                               </t>
  </si>
  <si>
    <t xml:space="preserve">ELETRODUTO FLEXIVEL, EM FITA DE ACO GALVANIZADO, REVESTIDO COM PVC PRETO, DIAMETRO EXTERNO DE 40 MM, DN = 1 1/4", TIPO SEALTUBO                                                                                                                                                                                                                                                                                                                                                                           </t>
  </si>
  <si>
    <t>20,07</t>
  </si>
  <si>
    <t xml:space="preserve">ELETRODUTO FLEXIVEL, EM FITA DE ACO GALVANIZADO, REVESTIDO COM PVC PRETO, DIAMETRO EXTERNO DE 50 MM, DN = 1 1/2", TIPO SEALTUBO                                                                                                                                                                                                                                                                                                                                                                           </t>
  </si>
  <si>
    <t>25,83</t>
  </si>
  <si>
    <t xml:space="preserve">ELETRODUTO FLEXIVEL, EM FITA DE ACO GALVANIZADO, REVESTIDO COM PVC PRETO, DIAMETRO EXTERNO DE 60 MM, DN = 2", TIPO SEALTUBO                                                                                                                                                                                                                                                                                                                                                                               </t>
  </si>
  <si>
    <t>34,40</t>
  </si>
  <si>
    <t xml:space="preserve">ELETRODUTO FLEXIVEL, EM FITA DE ACO GALVANIZADO, REVESTIDO COM PVC PRETO, DIAMETRO EXTERNO DE 75 MM, DN = 2 1/2", TIPO SEALTUBO                                                                                                                                                                                                                                                                                                                                                                           </t>
  </si>
  <si>
    <t xml:space="preserve">ELETRODUTO FLEXIVEL, EM FITA DE ACO GALVANIZADO, SEM REVESTIMENTO, DIAMETRO NOMINAL  1"                                                                                                                                                                                                                                                                                                                                                                                                                   </t>
  </si>
  <si>
    <t xml:space="preserve">ELETRODUTO FLEXIVEL, EM FITA DE ACO GALVANIZADO, SEM REVESTIMENTO, DIAMETRO NOMINAL 1 1/2"                                                                                                                                                                                                                                                                                                                                                                                                                </t>
  </si>
  <si>
    <t>21,66</t>
  </si>
  <si>
    <t xml:space="preserve">ELETRODUTO FLEXIVEL, EM FITA DE ACO GALVANIZADO, SEM REVESTIMENTO, DIAMETRO NOMINAL 1 1/4"                                                                                                                                                                                                                                                                                                                                                                                                                </t>
  </si>
  <si>
    <t xml:space="preserve">ELETRODUTO FLEXIVEL, EM FITA DE ACO GALVANIZADO, SEM REVESTIMENTO, DIAMETRO NOMINAL 1/2"                                                                                                                                                                                                                                                                                                                                                                                                                  </t>
  </si>
  <si>
    <t xml:space="preserve">ELETRODUTO FLEXIVEL, EM FITA DE ACO GALVANIZADO, SEM REVESTIMENTO, DIAMETRO NOMINAL 2 1/2"                                                                                                                                                                                                                                                                                                                                                                                                                </t>
  </si>
  <si>
    <t>47,81</t>
  </si>
  <si>
    <t xml:space="preserve">ELETRODUTO FLEXIVEL, EM FITA DE ACO GALVANIZADO, SEM REVESTIMENTO, DIAMETRO NOMINAL 2"                                                                                                                                                                                                                                                                                                                                                                                                                    </t>
  </si>
  <si>
    <t>29,19</t>
  </si>
  <si>
    <t xml:space="preserve">ELETRODUTO FLEXIVEL, EM FITA DE ACO GALVANIZADO, SEM REVESTIMENTO, DIAMETRO NOMINAL 3"                                                                                                                                                                                                                                                                                                                                                                                                                    </t>
  </si>
  <si>
    <t>53,83</t>
  </si>
  <si>
    <t>5.189,24</t>
  </si>
  <si>
    <t>32,25</t>
  </si>
  <si>
    <t>44,01</t>
  </si>
  <si>
    <t>7.767,19</t>
  </si>
  <si>
    <t>0,93</t>
  </si>
  <si>
    <t>3.198.457,03</t>
  </si>
  <si>
    <t>2.148.707,03</t>
  </si>
  <si>
    <t>418,99</t>
  </si>
  <si>
    <t>1.186,58</t>
  </si>
  <si>
    <t>926.298,70</t>
  </si>
  <si>
    <t>839.375,00</t>
  </si>
  <si>
    <t>878.875,00</t>
  </si>
  <si>
    <t>753.757,72</t>
  </si>
  <si>
    <t>900.600,00</t>
  </si>
  <si>
    <t>691.250,00</t>
  </si>
  <si>
    <t>824.562,50</t>
  </si>
  <si>
    <t>790.000,00</t>
  </si>
  <si>
    <t>891.736,20</t>
  </si>
  <si>
    <t>56,49</t>
  </si>
  <si>
    <t xml:space="preserve">ESMERILHADEIRA ANGULAR ELETRICA, DIAMETRO DO DISCO 7" (180 MM), ROTACAO 8500 RPM, POTENCIA 2400 W                                                                                                                                                                                                                                                                                                                                                                                                         </t>
  </si>
  <si>
    <t>792,07</t>
  </si>
  <si>
    <t>22,51</t>
  </si>
  <si>
    <t>9,38</t>
  </si>
  <si>
    <t>344,00</t>
  </si>
  <si>
    <t>35,77</t>
  </si>
  <si>
    <t>24,30</t>
  </si>
  <si>
    <t>43,60</t>
  </si>
  <si>
    <t>25,97</t>
  </si>
  <si>
    <t>32,11</t>
  </si>
  <si>
    <t>154,43</t>
  </si>
  <si>
    <t>488,76</t>
  </si>
  <si>
    <t>529,50</t>
  </si>
  <si>
    <t>244,38</t>
  </si>
  <si>
    <t>149,34</t>
  </si>
  <si>
    <t>176,50</t>
  </si>
  <si>
    <t>210,44</t>
  </si>
  <si>
    <t xml:space="preserve">EXTREMIDADE PVC PBA, BF, JE, DN 100/ DE 110 MM                                                                                                                                                                                                                                                                                                                                                                                                                                                            </t>
  </si>
  <si>
    <t>161,83</t>
  </si>
  <si>
    <t xml:space="preserve">EXTREMIDADE PVC PBA, BF, JE, DN 75/ DE 85 MM                                                                                                                                                                                                                                                                                                                                                                                                                                                              </t>
  </si>
  <si>
    <t>102,16</t>
  </si>
  <si>
    <t xml:space="preserve">EXTREMIDADE PVC PBA, PF, JE, DN 100 / DE 110 MM                                                                                                                                                                                                                                                                                                                                                                                                                                                           </t>
  </si>
  <si>
    <t>133,04</t>
  </si>
  <si>
    <t xml:space="preserve">EXTREMIDADE PVC PBA, PF, JE, DN 75 / DE 85 MM                                                                                                                                                                                                                                                                                                                                                                                                                                                             </t>
  </si>
  <si>
    <t>84,07</t>
  </si>
  <si>
    <t xml:space="preserve">EXTREMIDADE/TUBETE PARA HIDROMETRO PVC, COM ROSCA, CURTA, COM BUCHA LATAO, 3/4" OU 1/2"                                                                                                                                                                                                                                                                                                                                                                                                                   </t>
  </si>
  <si>
    <t>92,44</t>
  </si>
  <si>
    <t>117,45</t>
  </si>
  <si>
    <t>12,54</t>
  </si>
  <si>
    <t>55,10</t>
  </si>
  <si>
    <t>85,55</t>
  </si>
  <si>
    <t>19,55</t>
  </si>
  <si>
    <t>49,93</t>
  </si>
  <si>
    <t>94,44</t>
  </si>
  <si>
    <t>63,50</t>
  </si>
  <si>
    <t>125,63</t>
  </si>
  <si>
    <t>94,05</t>
  </si>
  <si>
    <t>46,99</t>
  </si>
  <si>
    <t>71,10</t>
  </si>
  <si>
    <t>113,84</t>
  </si>
  <si>
    <t>82,53</t>
  </si>
  <si>
    <t>70,54</t>
  </si>
  <si>
    <t xml:space="preserve">FERROLHO COM FECHO CHATO E PORTA CADEADO, EM ACO GALVANIZADO / ZINCADO, DE SOBREPOR, COM COMPRIMENTO DE 6", CHAPA COM ESPESSURA MINIMA DE 1,70 MM E LARGURA /MINIMA DE 5,00 CM (FECHO REFORCADO) (INCLUI PARAFUSOS)                                                                                                                                                                                                                                                                                       </t>
  </si>
  <si>
    <t>93,28</t>
  </si>
  <si>
    <t>4,68</t>
  </si>
  <si>
    <t>83,41</t>
  </si>
  <si>
    <t>107,81</t>
  </si>
  <si>
    <t>121,87</t>
  </si>
  <si>
    <t>93,56</t>
  </si>
  <si>
    <t>327,46</t>
  </si>
  <si>
    <t>54,06</t>
  </si>
  <si>
    <t>42,95</t>
  </si>
  <si>
    <t>100,86</t>
  </si>
  <si>
    <t>136,37</t>
  </si>
  <si>
    <t>201,61</t>
  </si>
  <si>
    <t>338,73</t>
  </si>
  <si>
    <t>112,98</t>
  </si>
  <si>
    <t>123,23</t>
  </si>
  <si>
    <t>132,17</t>
  </si>
  <si>
    <t>103,63</t>
  </si>
  <si>
    <t>156,60</t>
  </si>
  <si>
    <t>32,89</t>
  </si>
  <si>
    <t>88,46</t>
  </si>
  <si>
    <t>26,40</t>
  </si>
  <si>
    <t>5.453.283,90</t>
  </si>
  <si>
    <t>2.334.469,50</t>
  </si>
  <si>
    <t>47,91</t>
  </si>
  <si>
    <t>19,99</t>
  </si>
  <si>
    <t>37,38</t>
  </si>
  <si>
    <t>4,49</t>
  </si>
  <si>
    <t>24,33</t>
  </si>
  <si>
    <t>25,44</t>
  </si>
  <si>
    <t>27,15</t>
  </si>
  <si>
    <t>25,90</t>
  </si>
  <si>
    <t>60,70</t>
  </si>
  <si>
    <t>530,75</t>
  </si>
  <si>
    <t>1.457,61</t>
  </si>
  <si>
    <t>1.572,52</t>
  </si>
  <si>
    <t>1.729,89</t>
  </si>
  <si>
    <t>151,30</t>
  </si>
  <si>
    <t>501,21</t>
  </si>
  <si>
    <t>666,55</t>
  </si>
  <si>
    <t>934,46</t>
  </si>
  <si>
    <t>668,33</t>
  </si>
  <si>
    <t>777,18</t>
  </si>
  <si>
    <t>961,24</t>
  </si>
  <si>
    <t>1.236,11</t>
  </si>
  <si>
    <t>1.362,52</t>
  </si>
  <si>
    <t>696,13</t>
  </si>
  <si>
    <t>444,44</t>
  </si>
  <si>
    <t>373,63</t>
  </si>
  <si>
    <t>467,22</t>
  </si>
  <si>
    <t>311,27</t>
  </si>
  <si>
    <t>388,13</t>
  </si>
  <si>
    <t>12,11</t>
  </si>
  <si>
    <t>56,42</t>
  </si>
  <si>
    <t>3.419,46</t>
  </si>
  <si>
    <t>0,64</t>
  </si>
  <si>
    <t>62.499,99</t>
  </si>
  <si>
    <t>49.000,00</t>
  </si>
  <si>
    <t>86,88</t>
  </si>
  <si>
    <t>7,88</t>
  </si>
  <si>
    <t>35,63</t>
  </si>
  <si>
    <t>44,53</t>
  </si>
  <si>
    <t>43,48</t>
  </si>
  <si>
    <t>0,46</t>
  </si>
  <si>
    <t>459,84</t>
  </si>
  <si>
    <t>42,75</t>
  </si>
  <si>
    <t>186,94</t>
  </si>
  <si>
    <t>258,57</t>
  </si>
  <si>
    <t>142,66</t>
  </si>
  <si>
    <t>181,29</t>
  </si>
  <si>
    <t>267,62</t>
  </si>
  <si>
    <t>235,15</t>
  </si>
  <si>
    <t>268,19</t>
  </si>
  <si>
    <t>1.783,42</t>
  </si>
  <si>
    <t>2.035,97</t>
  </si>
  <si>
    <t>3.544,94</t>
  </si>
  <si>
    <t>56,58</t>
  </si>
  <si>
    <t>126,11</t>
  </si>
  <si>
    <t>88,28</t>
  </si>
  <si>
    <t>85,23</t>
  </si>
  <si>
    <t>32,05</t>
  </si>
  <si>
    <t>2,64</t>
  </si>
  <si>
    <t>1.107,03</t>
  </si>
  <si>
    <t>666,09</t>
  </si>
  <si>
    <t>487,84</t>
  </si>
  <si>
    <t>1.557,34</t>
  </si>
  <si>
    <t>127,59</t>
  </si>
  <si>
    <t>136,97</t>
  </si>
  <si>
    <t>168,86</t>
  </si>
  <si>
    <t>2.514,27</t>
  </si>
  <si>
    <t>3.283,56</t>
  </si>
  <si>
    <t>29,57</t>
  </si>
  <si>
    <t>2.825,12</t>
  </si>
  <si>
    <t>17,24</t>
  </si>
  <si>
    <t>19,28</t>
  </si>
  <si>
    <t>15,96</t>
  </si>
  <si>
    <t>8,67</t>
  </si>
  <si>
    <t>15,16</t>
  </si>
  <si>
    <t>22,57</t>
  </si>
  <si>
    <t>16,20</t>
  </si>
  <si>
    <t>21,14</t>
  </si>
  <si>
    <t>20,31</t>
  </si>
  <si>
    <t>184,95</t>
  </si>
  <si>
    <t>199,12</t>
  </si>
  <si>
    <t>1.021,44</t>
  </si>
  <si>
    <t>692,57</t>
  </si>
  <si>
    <t>385,66</t>
  </si>
  <si>
    <t>497,05</t>
  </si>
  <si>
    <t>601,81</t>
  </si>
  <si>
    <t>653,36</t>
  </si>
  <si>
    <t>703,36</t>
  </si>
  <si>
    <t>1.561,13</t>
  </si>
  <si>
    <t>284,00</t>
  </si>
  <si>
    <t xml:space="preserve">JANELA MAXIMO-AR, ACO GALVANIZADO PINT. ANTICORROSIVA, COM BATENTE/REQUADRO DE 6 A 14 CM, SEM VIDRO, COM GRADE, 1 FL, 60  X 80 CM (A X L)                                                                                                                                                                                                                                                                                                                                                                 </t>
  </si>
  <si>
    <t>402,85</t>
  </si>
  <si>
    <t>560,04</t>
  </si>
  <si>
    <t>765,19</t>
  </si>
  <si>
    <t>2.725,27</t>
  </si>
  <si>
    <t>3,92</t>
  </si>
  <si>
    <t>7,55</t>
  </si>
  <si>
    <t>13,27</t>
  </si>
  <si>
    <t>47,33</t>
  </si>
  <si>
    <t>119,59</t>
  </si>
  <si>
    <t>173,03</t>
  </si>
  <si>
    <t>199,85</t>
  </si>
  <si>
    <t>14,71</t>
  </si>
  <si>
    <t>22,65</t>
  </si>
  <si>
    <t>57,86</t>
  </si>
  <si>
    <t>124,36</t>
  </si>
  <si>
    <t>143,37</t>
  </si>
  <si>
    <t>2,59</t>
  </si>
  <si>
    <t>4,75</t>
  </si>
  <si>
    <t>3,18</t>
  </si>
  <si>
    <t>10,59</t>
  </si>
  <si>
    <t>13,28</t>
  </si>
  <si>
    <t>20,59</t>
  </si>
  <si>
    <t>12,08</t>
  </si>
  <si>
    <t>17,63</t>
  </si>
  <si>
    <t>9,20</t>
  </si>
  <si>
    <t>65,90</t>
  </si>
  <si>
    <t>60,67</t>
  </si>
  <si>
    <t>6,99</t>
  </si>
  <si>
    <t>195,71</t>
  </si>
  <si>
    <t>27,39</t>
  </si>
  <si>
    <t>96,59</t>
  </si>
  <si>
    <t>11,93</t>
  </si>
  <si>
    <t>6,75</t>
  </si>
  <si>
    <t>6,02</t>
  </si>
  <si>
    <t>16,93</t>
  </si>
  <si>
    <t>7,08</t>
  </si>
  <si>
    <t>76,16</t>
  </si>
  <si>
    <t>80,79</t>
  </si>
  <si>
    <t>19,19</t>
  </si>
  <si>
    <t>22,32</t>
  </si>
  <si>
    <t>13,71</t>
  </si>
  <si>
    <t>117,93</t>
  </si>
  <si>
    <t>42,13</t>
  </si>
  <si>
    <t>18,47</t>
  </si>
  <si>
    <t>18,82</t>
  </si>
  <si>
    <t>69,71</t>
  </si>
  <si>
    <t>134,47</t>
  </si>
  <si>
    <t>183,83</t>
  </si>
  <si>
    <t>21,12</t>
  </si>
  <si>
    <t>37,15</t>
  </si>
  <si>
    <t>24,16</t>
  </si>
  <si>
    <t>148,96</t>
  </si>
  <si>
    <t>614,15</t>
  </si>
  <si>
    <t>768,91</t>
  </si>
  <si>
    <t>1.066,44</t>
  </si>
  <si>
    <t>1.408,60</t>
  </si>
  <si>
    <t>421,16</t>
  </si>
  <si>
    <t>488,53</t>
  </si>
  <si>
    <t>536,58</t>
  </si>
  <si>
    <t>383,46</t>
  </si>
  <si>
    <t>131,23</t>
  </si>
  <si>
    <t>21,91</t>
  </si>
  <si>
    <t>567,37</t>
  </si>
  <si>
    <t>463,05</t>
  </si>
  <si>
    <t>470,63</t>
  </si>
  <si>
    <t>713,19</t>
  </si>
  <si>
    <t>512,13</t>
  </si>
  <si>
    <t>577,10</t>
  </si>
  <si>
    <t>634,81</t>
  </si>
  <si>
    <t>734,94</t>
  </si>
  <si>
    <t>663,84</t>
  </si>
  <si>
    <t>788,29</t>
  </si>
  <si>
    <t>860,09</t>
  </si>
  <si>
    <t>1.060,78</t>
  </si>
  <si>
    <t>836,12</t>
  </si>
  <si>
    <t>883,38</t>
  </si>
  <si>
    <t>1.075,84</t>
  </si>
  <si>
    <t>888,38</t>
  </si>
  <si>
    <t xml:space="preserve">LADRILHO HIDRAULICO, *20 X 20* CM, E= 2 CM, PADRAO DADOS, COR NATURAL                                                                                                                                                                                                                                                                                                                                                                                                                                     </t>
  </si>
  <si>
    <t>47,50</t>
  </si>
  <si>
    <t xml:space="preserve">LADRILHO HIDRAULICO, *25 X 25* CM, E= 2 CM, PADRAO RAMPA, COR NATURAL                                                                                                                                                                                                                                                                                                                                                                                                                                     </t>
  </si>
  <si>
    <t>47,78</t>
  </si>
  <si>
    <t xml:space="preserve">LADRILHO HIDRAULICO, *30 X 30* CM, E= 2 CM, PADRAO MILANO, COR NATURAL                                                                                                                                                                                                                                                                                                                                                                                                                                    </t>
  </si>
  <si>
    <t>46,92</t>
  </si>
  <si>
    <t>5,56</t>
  </si>
  <si>
    <t>40,49</t>
  </si>
  <si>
    <t>2.559,00</t>
  </si>
  <si>
    <t>110,82</t>
  </si>
  <si>
    <t>177,40</t>
  </si>
  <si>
    <t>496,45</t>
  </si>
  <si>
    <t>511,50</t>
  </si>
  <si>
    <t>159,59</t>
  </si>
  <si>
    <t>169,90</t>
  </si>
  <si>
    <t>190,25</t>
  </si>
  <si>
    <t>330,45</t>
  </si>
  <si>
    <t>163,01</t>
  </si>
  <si>
    <t>98,57</t>
  </si>
  <si>
    <t>66,24</t>
  </si>
  <si>
    <t>13,95</t>
  </si>
  <si>
    <t>4.937,66</t>
  </si>
  <si>
    <t>816,62</t>
  </si>
  <si>
    <t>24,28</t>
  </si>
  <si>
    <t>33,26</t>
  </si>
  <si>
    <t>45,83</t>
  </si>
  <si>
    <t>87,69</t>
  </si>
  <si>
    <t>68,48</t>
  </si>
  <si>
    <t>548,79</t>
  </si>
  <si>
    <t>637,46</t>
  </si>
  <si>
    <t>1.056,05</t>
  </si>
  <si>
    <t>164,92</t>
  </si>
  <si>
    <t>304,33</t>
  </si>
  <si>
    <t>336,88</t>
  </si>
  <si>
    <t>406,22</t>
  </si>
  <si>
    <t>70,22</t>
  </si>
  <si>
    <t>107,97</t>
  </si>
  <si>
    <t>384,03</t>
  </si>
  <si>
    <t>223,95</t>
  </si>
  <si>
    <t>15,95</t>
  </si>
  <si>
    <t>37,55</t>
  </si>
  <si>
    <t>64,94</t>
  </si>
  <si>
    <t>75,19</t>
  </si>
  <si>
    <t>220,34</t>
  </si>
  <si>
    <t>45,98</t>
  </si>
  <si>
    <t>112,78</t>
  </si>
  <si>
    <t>79,96</t>
  </si>
  <si>
    <t>166,58</t>
  </si>
  <si>
    <t>84,77</t>
  </si>
  <si>
    <t>163,56</t>
  </si>
  <si>
    <t>28,85</t>
  </si>
  <si>
    <t>122,45</t>
  </si>
  <si>
    <t>140,66</t>
  </si>
  <si>
    <t>341,56</t>
  </si>
  <si>
    <t>350,49</t>
  </si>
  <si>
    <t>47,90</t>
  </si>
  <si>
    <t xml:space="preserve">LUVA DE CORRER COM TRAVAS DEFOFO, PVC, JE, DN 100 MM                                                                                                                                                                                                                                                                                                                                                                                                                                                      </t>
  </si>
  <si>
    <t>42,54</t>
  </si>
  <si>
    <t xml:space="preserve">LUVA DE CORRER COM TRAVAS DEFOFO, PVC, JE, DN 150 MM                                                                                                                                                                                                                                                                                                                                                                                                                                                      </t>
  </si>
  <si>
    <t>93,89</t>
  </si>
  <si>
    <t xml:space="preserve">LUVA DE CORRER COM TRAVAS DEFOFO, PVC, JE, DN 200 MM                                                                                                                                                                                                                                                                                                                                                                                                                                                      </t>
  </si>
  <si>
    <t>167,48</t>
  </si>
  <si>
    <t xml:space="preserve">LUVA DE CORRER COM TRAVAS DEFOFO, PVC, JE, DN 250 MM                                                                                                                                                                                                                                                                                                                                                                                                                                                      </t>
  </si>
  <si>
    <t>305,05</t>
  </si>
  <si>
    <t xml:space="preserve">LUVA DE CORRER COM TRAVAS DEFOFO, PVC, JE, DN 300 MM                                                                                                                                                                                                                                                                                                                                                                                                                                                      </t>
  </si>
  <si>
    <t>418,69</t>
  </si>
  <si>
    <t>44,12</t>
  </si>
  <si>
    <t>11,68</t>
  </si>
  <si>
    <t>27,02</t>
  </si>
  <si>
    <t xml:space="preserve">LUVA DE CORRER PVC PBA, JE, DN 100 / DE 110 MM, PARA REDE DE AGUA                                                                                                                                                                                                                                                                                                                                                                                                                                         </t>
  </si>
  <si>
    <t>42,21</t>
  </si>
  <si>
    <t xml:space="preserve">LUVA DE CORRER PVC PBA, JE, DN 50 / DE 60 MM, PARA REDE DE AGUA                                                                                                                                                                                                                                                                                                                                                                                                                                           </t>
  </si>
  <si>
    <t xml:space="preserve">LUVA DE CORRER PVC PBA, JE, DN 75 / DE 85 MM, PARA REDE DE AGUA                                                                                                                                                                                                                                                                                                                                                                                                                                           </t>
  </si>
  <si>
    <t>198,82</t>
  </si>
  <si>
    <t>8,89</t>
  </si>
  <si>
    <t>13,14</t>
  </si>
  <si>
    <t>18,46</t>
  </si>
  <si>
    <t>24,64</t>
  </si>
  <si>
    <t>12,57</t>
  </si>
  <si>
    <t>6,19</t>
  </si>
  <si>
    <t>65,51</t>
  </si>
  <si>
    <t>35,91</t>
  </si>
  <si>
    <t>98,83</t>
  </si>
  <si>
    <t>155,85</t>
  </si>
  <si>
    <t>283,93</t>
  </si>
  <si>
    <t>468,30</t>
  </si>
  <si>
    <t>20,01</t>
  </si>
  <si>
    <t>22,91</t>
  </si>
  <si>
    <t>20,56</t>
  </si>
  <si>
    <t>13,55</t>
  </si>
  <si>
    <t>69,95</t>
  </si>
  <si>
    <t>9,79</t>
  </si>
  <si>
    <t>106,58</t>
  </si>
  <si>
    <t>184,03</t>
  </si>
  <si>
    <t>58,62</t>
  </si>
  <si>
    <t>17,47</t>
  </si>
  <si>
    <t>186,00</t>
  </si>
  <si>
    <t>92,45</t>
  </si>
  <si>
    <t>251,52</t>
  </si>
  <si>
    <t>165,80</t>
  </si>
  <si>
    <t>10,67</t>
  </si>
  <si>
    <t>45,72</t>
  </si>
  <si>
    <t>23,44</t>
  </si>
  <si>
    <t>144,79</t>
  </si>
  <si>
    <t>72,06</t>
  </si>
  <si>
    <t>196,00</t>
  </si>
  <si>
    <t>28,03</t>
  </si>
  <si>
    <t xml:space="preserve">LUVA PARA ELETRODUTO, EM ACO GALVANIZADO ELETROLITICO,  COM ROSCA,DIAMETRO DE 50 MM (2")                                                                                                                                                                                                                                                                                                                                                                                                                  </t>
  </si>
  <si>
    <t xml:space="preserve">LUVA PARA ELETRODUTO, EM ACO GALVANIZADO ELETROLITICO, COM ROSCA, DIAMETRO DE 100 MM (4")                                                                                                                                                                                                                                                                                                                                                                                                                 </t>
  </si>
  <si>
    <t>24,56</t>
  </si>
  <si>
    <t xml:space="preserve">LUVA PARA ELETRODUTO, EM ACO GALVANIZADO ELETROLITICO, COM ROSCA, DIAMETRO DE 15 MM (1/2")                                                                                                                                                                                                                                                                                                                                                                                                                </t>
  </si>
  <si>
    <t xml:space="preserve">LUVA PARA ELETRODUTO, EM ACO GALVANIZADO ELETROLITICO, COM ROSCA, DIAMETRO DE 20 MM (3/4")                                                                                                                                                                                                                                                                                                                                                                                                                </t>
  </si>
  <si>
    <t>1,68</t>
  </si>
  <si>
    <t xml:space="preserve">LUVA PARA ELETRODUTO, EM ACO GALVANIZADO ELETROLITICO, COM ROSCA, DIAMETRO DE 25 MM (1")                                                                                                                                                                                                                                                                                                                                                                                                                  </t>
  </si>
  <si>
    <t xml:space="preserve">LUVA PARA ELETRODUTO, EM ACO GALVANIZADO ELETROLITICO, COM ROSCA, DIAMETRO DE 32 MM (1 1/4")                                                                                                                                                                                                                                                                                                                                                                                                              </t>
  </si>
  <si>
    <t xml:space="preserve">LUVA PARA ELETRODUTO, EM ACO GALVANIZADO ELETROLITICO, COM ROSCA, DIAMETRO DE 40 MM (1 1/2")                                                                                                                                                                                                                                                                                                                                                                                                              </t>
  </si>
  <si>
    <t>5,02</t>
  </si>
  <si>
    <t xml:space="preserve">LUVA PARA ELETRODUTO, EM ACO GALVANIZADO ELETROLITICO, COM ROSCA, DIAMETRO DE 65 MM (2 1/2")                                                                                                                                                                                                                                                                                                                                                                                                              </t>
  </si>
  <si>
    <t>10,22</t>
  </si>
  <si>
    <t xml:space="preserve">LUVA PARA ELETRODUTO, EM ACO GALVANIZADO ELETROLITICO, COM ROSCA, DIAMETRO DE 80 MM (3")                                                                                                                                                                                                                                                                                                                                                                                                                  </t>
  </si>
  <si>
    <t>2,74</t>
  </si>
  <si>
    <t>23,24</t>
  </si>
  <si>
    <t>35,83</t>
  </si>
  <si>
    <t>54,98</t>
  </si>
  <si>
    <t>70,47</t>
  </si>
  <si>
    <t>18,48</t>
  </si>
  <si>
    <t>41,50</t>
  </si>
  <si>
    <t xml:space="preserve">LUVA SIMPLES PVC PBA, JE, DN 100 / DE 110 MM, PARA REDE DE AGUA                                                                                                                                                                                                                                                                                                                                                                                                                                           </t>
  </si>
  <si>
    <t>36,64</t>
  </si>
  <si>
    <t xml:space="preserve">LUVA SIMPLES PVC PBA, JE, DN 50 / DE 60 MM, PARA REDE DE AGUA                                                                                                                                                                                                                                                                                                                                                                                                                                             </t>
  </si>
  <si>
    <t>13,39</t>
  </si>
  <si>
    <t xml:space="preserve">LUVA SIMPLES PVC PBA, JE, DN 75 / DE 85 MM, PARA REDE DE AGUA                                                                                                                                                                                                                                                                                                                                                                                                                                             </t>
  </si>
  <si>
    <t>25,82</t>
  </si>
  <si>
    <t>39,37</t>
  </si>
  <si>
    <t>10,19</t>
  </si>
  <si>
    <t>11,89</t>
  </si>
  <si>
    <t>32,99</t>
  </si>
  <si>
    <t>16,44</t>
  </si>
  <si>
    <t>4,26</t>
  </si>
  <si>
    <t>2.619,82</t>
  </si>
  <si>
    <t>60,11</t>
  </si>
  <si>
    <t>207,17</t>
  </si>
  <si>
    <t>79,89</t>
  </si>
  <si>
    <t>108,07</t>
  </si>
  <si>
    <t>3.220,94</t>
  </si>
  <si>
    <t>19,95</t>
  </si>
  <si>
    <t>26,47</t>
  </si>
  <si>
    <t>39,70</t>
  </si>
  <si>
    <t>53,18</t>
  </si>
  <si>
    <t>20,80</t>
  </si>
  <si>
    <t>28,96</t>
  </si>
  <si>
    <t>42,86</t>
  </si>
  <si>
    <t>57,93</t>
  </si>
  <si>
    <t>30,18</t>
  </si>
  <si>
    <t>43,69</t>
  </si>
  <si>
    <t xml:space="preserve">MAQUINA EXTRUSORA DE CONCRETO PARA GUIAS E SARJETAS, COM MOTOR A DIESEL E POTENCIA DE 14 CV                                                                                                                                                                                                                                                                                                                                                                                                               </t>
  </si>
  <si>
    <t>65.568,13</t>
  </si>
  <si>
    <t>27.448,55</t>
  </si>
  <si>
    <t>13.957,42</t>
  </si>
  <si>
    <t xml:space="preserve">MAQUINA TIPO PRENSA HIDRAULICA, PARA FABRICACAO DE TUBOS DE CONCRETO PARA AGUAS PLUVIAIS, DN 200 A DN 600 MM X 1000 MM DE COMPRIMENTO, COM MOTOR PRINCIPAL COM POTENCIA DE 20 CV                                                                                                                                                                                                                                                                                                                          </t>
  </si>
  <si>
    <t>272.429,52</t>
  </si>
  <si>
    <t>38.057,52</t>
  </si>
  <si>
    <t>18,83</t>
  </si>
  <si>
    <t>3.324,85</t>
  </si>
  <si>
    <t>19,92</t>
  </si>
  <si>
    <t>3.519,18</t>
  </si>
  <si>
    <t xml:space="preserve">MARTELO DEMOLIDOR ELETRICO, COM POTENCIA DE 2.000 W, FREQUENCIA DE 1.000 IMPACTOS POR MINUTO, FORCA DE IMPACTO ENTRE 60 E 65 J, PESO DE 30 KG                                                                                                                                                                                                                                                                                                                                                             </t>
  </si>
  <si>
    <t>9.900,00</t>
  </si>
  <si>
    <t>18.457,33</t>
  </si>
  <si>
    <t>21.239,67</t>
  </si>
  <si>
    <t>20.060,55</t>
  </si>
  <si>
    <t>22.570,85</t>
  </si>
  <si>
    <t>41.531,91</t>
  </si>
  <si>
    <t>23.227,74</t>
  </si>
  <si>
    <t>22.789,96</t>
  </si>
  <si>
    <t>35,64</t>
  </si>
  <si>
    <t>3,64</t>
  </si>
  <si>
    <t>76,27</t>
  </si>
  <si>
    <t>139,20</t>
  </si>
  <si>
    <t>7,64</t>
  </si>
  <si>
    <t>2.659,73</t>
  </si>
  <si>
    <t>26,77</t>
  </si>
  <si>
    <t>4.728,72</t>
  </si>
  <si>
    <t>20,32</t>
  </si>
  <si>
    <t>3.587,82</t>
  </si>
  <si>
    <t>3.019,16</t>
  </si>
  <si>
    <t>2,38</t>
  </si>
  <si>
    <t>3,28</t>
  </si>
  <si>
    <t>5,18</t>
  </si>
  <si>
    <t xml:space="preserve">MEIO BLOCO ESTRUTURAL CERAMICO DE 14 X 19 X 14 CM (L X A X C) E 6,0 MPA                                                                                                                                                                                                                                                                                                                                                                                                                                   </t>
  </si>
  <si>
    <t xml:space="preserve">MEIO BLOCO ESTRUTURAL CERAMICO DE 14 X 19 X 19 CM (L X A X C) E 6,0 MPA                                                                                                                                                                                                                                                                                                                                                                                                                                   </t>
  </si>
  <si>
    <t>9.379,80</t>
  </si>
  <si>
    <t>71,78</t>
  </si>
  <si>
    <t>12.670,17</t>
  </si>
  <si>
    <t>9,99</t>
  </si>
  <si>
    <t>674,43</t>
  </si>
  <si>
    <t>804,56</t>
  </si>
  <si>
    <t>889,22</t>
  </si>
  <si>
    <t>371,18</t>
  </si>
  <si>
    <t>915,74</t>
  </si>
  <si>
    <t>332.000,00</t>
  </si>
  <si>
    <t>512.373,40</t>
  </si>
  <si>
    <t>503.973,84</t>
  </si>
  <si>
    <t>614.848,09</t>
  </si>
  <si>
    <t>633.346,27</t>
  </si>
  <si>
    <t>57,19</t>
  </si>
  <si>
    <t>788,74</t>
  </si>
  <si>
    <t>2.618,50</t>
  </si>
  <si>
    <t>2.978,47</t>
  </si>
  <si>
    <t>21,68</t>
  </si>
  <si>
    <t>3.829,48</t>
  </si>
  <si>
    <t>3.833,79</t>
  </si>
  <si>
    <t>10.243,16</t>
  </si>
  <si>
    <t>5.091,21</t>
  </si>
  <si>
    <t>4.785,13</t>
  </si>
  <si>
    <t>5.900,63</t>
  </si>
  <si>
    <t>1.205.500,00</t>
  </si>
  <si>
    <t>1.497.984,07</t>
  </si>
  <si>
    <t>1.576.821,48</t>
  </si>
  <si>
    <t>100,57</t>
  </si>
  <si>
    <t>62,35</t>
  </si>
  <si>
    <t>241,37</t>
  </si>
  <si>
    <t>74,42</t>
  </si>
  <si>
    <t>152,87</t>
  </si>
  <si>
    <t>150,86</t>
  </si>
  <si>
    <t>23,11</t>
  </si>
  <si>
    <t>17,40</t>
  </si>
  <si>
    <t>55,01</t>
  </si>
  <si>
    <t>8,01</t>
  </si>
  <si>
    <t>89,48</t>
  </si>
  <si>
    <t>144,06</t>
  </si>
  <si>
    <t>317,99</t>
  </si>
  <si>
    <t>528,36</t>
  </si>
  <si>
    <t>30,51</t>
  </si>
  <si>
    <t>14,39</t>
  </si>
  <si>
    <t>76,19</t>
  </si>
  <si>
    <t>46,04</t>
  </si>
  <si>
    <t>9,17</t>
  </si>
  <si>
    <t>139,14</t>
  </si>
  <si>
    <t>122,89</t>
  </si>
  <si>
    <t>56,02</t>
  </si>
  <si>
    <t>37,79</t>
  </si>
  <si>
    <t>12,91</t>
  </si>
  <si>
    <t>25,03</t>
  </si>
  <si>
    <t>146,41</t>
  </si>
  <si>
    <t>92,16</t>
  </si>
  <si>
    <t>16,68</t>
  </si>
  <si>
    <t>5,74</t>
  </si>
  <si>
    <t>26,76</t>
  </si>
  <si>
    <t>3.438,48</t>
  </si>
  <si>
    <t>3.831,62</t>
  </si>
  <si>
    <t>3.122,83</t>
  </si>
  <si>
    <t>3.083,37</t>
  </si>
  <si>
    <t>27,45</t>
  </si>
  <si>
    <t>4.844,47</t>
  </si>
  <si>
    <t>4.636,89</t>
  </si>
  <si>
    <t>3.452,77</t>
  </si>
  <si>
    <t>25,14</t>
  </si>
  <si>
    <t>4.437,32</t>
  </si>
  <si>
    <t>3.067,40</t>
  </si>
  <si>
    <t>5.113,49</t>
  </si>
  <si>
    <t>16,32</t>
  </si>
  <si>
    <t>2.881,54</t>
  </si>
  <si>
    <t>21,36</t>
  </si>
  <si>
    <t>16,03</t>
  </si>
  <si>
    <t>36,09</t>
  </si>
  <si>
    <t>59,15</t>
  </si>
  <si>
    <t>79,54</t>
  </si>
  <si>
    <t>90,00</t>
  </si>
  <si>
    <t>135,79</t>
  </si>
  <si>
    <t>161,75</t>
  </si>
  <si>
    <t>191,76</t>
  </si>
  <si>
    <t>15,55</t>
  </si>
  <si>
    <t>23,01</t>
  </si>
  <si>
    <t>34,68</t>
  </si>
  <si>
    <t>0,11</t>
  </si>
  <si>
    <t>0,45</t>
  </si>
  <si>
    <t>0,58</t>
  </si>
  <si>
    <t>5,28</t>
  </si>
  <si>
    <t>4.765,47</t>
  </si>
  <si>
    <t>24,45</t>
  </si>
  <si>
    <t>50,40</t>
  </si>
  <si>
    <t>51,69</t>
  </si>
  <si>
    <t>183,71</t>
  </si>
  <si>
    <t>118,32</t>
  </si>
  <si>
    <t>199,84</t>
  </si>
  <si>
    <t>141,48</t>
  </si>
  <si>
    <t>3.321,03</t>
  </si>
  <si>
    <t>10,86</t>
  </si>
  <si>
    <t>11,79</t>
  </si>
  <si>
    <t>27,94</t>
  </si>
  <si>
    <t>306,70</t>
  </si>
  <si>
    <t>821,37</t>
  </si>
  <si>
    <t>1.845,50</t>
  </si>
  <si>
    <t>2.894,91</t>
  </si>
  <si>
    <t>128,66</t>
  </si>
  <si>
    <t>147,43</t>
  </si>
  <si>
    <t>127,69</t>
  </si>
  <si>
    <t>128,37</t>
  </si>
  <si>
    <t>120,62</t>
  </si>
  <si>
    <t>119,58</t>
  </si>
  <si>
    <t>109,45</t>
  </si>
  <si>
    <t>117,94</t>
  </si>
  <si>
    <t>120,03</t>
  </si>
  <si>
    <t>138,49</t>
  </si>
  <si>
    <t>89,65</t>
  </si>
  <si>
    <t>76,62</t>
  </si>
  <si>
    <t>82,39</t>
  </si>
  <si>
    <t>111,73</t>
  </si>
  <si>
    <t>9,10</t>
  </si>
  <si>
    <t>7,82</t>
  </si>
  <si>
    <t>16,17</t>
  </si>
  <si>
    <t>58,29</t>
  </si>
  <si>
    <t xml:space="preserve">PERFIL EM ALUMINIO, FORMATO U, ABAS IGUAIS, LARGURA DE 12,70  MM (1/2 POL), ESPESSURA 1,58 MM (1/16 POL) E PESO LINEAR DE APROXIMADAMENTE 0,149 KG/M                                                                                                                                                                                                                                                                                                                                                      </t>
  </si>
  <si>
    <t>5,60</t>
  </si>
  <si>
    <t>20,20</t>
  </si>
  <si>
    <t>14,26</t>
  </si>
  <si>
    <t>3.877.236,81</t>
  </si>
  <si>
    <t>6.028.947,33</t>
  </si>
  <si>
    <t>1.476.052,66</t>
  </si>
  <si>
    <t>66.668,91</t>
  </si>
  <si>
    <t>9.607,67</t>
  </si>
  <si>
    <t>30.076,20</t>
  </si>
  <si>
    <t>16.449,10</t>
  </si>
  <si>
    <t>809.750,00</t>
  </si>
  <si>
    <t>844.862,18</t>
  </si>
  <si>
    <t>97.595,79</t>
  </si>
  <si>
    <t>103,03</t>
  </si>
  <si>
    <t>88,59</t>
  </si>
  <si>
    <t>117,51</t>
  </si>
  <si>
    <t>72,49</t>
  </si>
  <si>
    <t>75,93</t>
  </si>
  <si>
    <t>32,85</t>
  </si>
  <si>
    <t>3.224,47</t>
  </si>
  <si>
    <t>77,67</t>
  </si>
  <si>
    <t>353,73</t>
  </si>
  <si>
    <t>214,85</t>
  </si>
  <si>
    <t>59,08</t>
  </si>
  <si>
    <t>344,34</t>
  </si>
  <si>
    <t>414,65</t>
  </si>
  <si>
    <t>61,85</t>
  </si>
  <si>
    <t>30,34</t>
  </si>
  <si>
    <t>25,16</t>
  </si>
  <si>
    <t>128,50</t>
  </si>
  <si>
    <t>304,65</t>
  </si>
  <si>
    <t>229,92</t>
  </si>
  <si>
    <t>293,79</t>
  </si>
  <si>
    <t>332,11</t>
  </si>
  <si>
    <t>82,43</t>
  </si>
  <si>
    <t>97,36</t>
  </si>
  <si>
    <t>172,98</t>
  </si>
  <si>
    <t>246,72</t>
  </si>
  <si>
    <t>143,71</t>
  </si>
  <si>
    <t>341,29</t>
  </si>
  <si>
    <t>182,98</t>
  </si>
  <si>
    <t>201,48</t>
  </si>
  <si>
    <t>154,20</t>
  </si>
  <si>
    <t xml:space="preserve">PISO TATIL / PODOTATIL, LADRILHO HIDRAULICO / CONCRETO, *25 X 25* CM, E= *2,5* CM, PADRAO TATIL ALERTA OU DIRECIONAL, COR AMARELA                                                                                                                                                                                                                                                                                                                                                                         </t>
  </si>
  <si>
    <t>60,56</t>
  </si>
  <si>
    <t xml:space="preserve">PISO TATIL / PODOTATIL, LADRILHO HIDRAULICO/CONCRETO, *40 X 40* CM, E= 2,5* CM, PADRAO TATIL ALERTA OU DIRECIONAL, COR NATURAL                                                                                                                                                                                                                                                                                                                                                                            </t>
  </si>
  <si>
    <t>224,94</t>
  </si>
  <si>
    <t>584,70</t>
  </si>
  <si>
    <t>520,59</t>
  </si>
  <si>
    <t xml:space="preserve">PISO URETANO, VERSAO REVESTIMENTO AUTONIVELANTE, ESPESSURA VARIAVEL DE 3 A 4 MM (INCLUSO EXECUCAO)                                                                                                                                                                                                                                                                                                                                                                                                        </t>
  </si>
  <si>
    <t>239,52</t>
  </si>
  <si>
    <t>242,69</t>
  </si>
  <si>
    <t>315,68</t>
  </si>
  <si>
    <t>324,48</t>
  </si>
  <si>
    <t>44,08</t>
  </si>
  <si>
    <t>27,73</t>
  </si>
  <si>
    <t>29,91</t>
  </si>
  <si>
    <t>26,93</t>
  </si>
  <si>
    <t>28,34</t>
  </si>
  <si>
    <t>19,44</t>
  </si>
  <si>
    <t>21,02</t>
  </si>
  <si>
    <t>41,39</t>
  </si>
  <si>
    <t>78,49</t>
  </si>
  <si>
    <t>52,33</t>
  </si>
  <si>
    <t>40,00</t>
  </si>
  <si>
    <t>12,15</t>
  </si>
  <si>
    <t>23,50</t>
  </si>
  <si>
    <t>28,83</t>
  </si>
  <si>
    <t>37,88</t>
  </si>
  <si>
    <t>10,13</t>
  </si>
  <si>
    <t>166,06</t>
  </si>
  <si>
    <t>99,84</t>
  </si>
  <si>
    <t xml:space="preserve">PLACA/PISO DE CONCRETO POROSO/ PAVIMENTO PERMEAVEL/BLOCO DRENANTE DE CONCRETO, *40 X 40* CM, E = 6 CM, COR NATURAL                                                                                                                                                                                                                                                                                                                                                                                        </t>
  </si>
  <si>
    <t>91,07</t>
  </si>
  <si>
    <t>22,85</t>
  </si>
  <si>
    <t>14,41</t>
  </si>
  <si>
    <t>7,91</t>
  </si>
  <si>
    <t>42,62</t>
  </si>
  <si>
    <t>21,31</t>
  </si>
  <si>
    <t>59,68</t>
  </si>
  <si>
    <t>110,92</t>
  </si>
  <si>
    <t>55,59</t>
  </si>
  <si>
    <t>1,75</t>
  </si>
  <si>
    <t>6.769,68</t>
  </si>
  <si>
    <t>45,01</t>
  </si>
  <si>
    <t>346,25</t>
  </si>
  <si>
    <t>19,50</t>
  </si>
  <si>
    <t>93,46</t>
  </si>
  <si>
    <t xml:space="preserve">PONTALETE ROLICO SEM TRATAMENTO, D = 8 A 11 CM, H = 3 M, EM EUCALIPTO OU EQUIVALENTE DA REGIAO - BRUTA (PARA ESCORAMENTO)                                                                                                                                                                                                                                                                                                                                                                                 </t>
  </si>
  <si>
    <t xml:space="preserve">PONTALETE ROLICO SEM TRATAMENTO, D = 8 A 11 CM, H = 6 M, EM EUCALIPTO OU EQUIVALENTE DA REGIAO - BRUTA (PARA ESCORAMENTO)                                                                                                                                                                                                                                                                                                                                                                                 </t>
  </si>
  <si>
    <t>156,89</t>
  </si>
  <si>
    <t>22,78</t>
  </si>
  <si>
    <t>299,86</t>
  </si>
  <si>
    <t>281,25</t>
  </si>
  <si>
    <t>221,80</t>
  </si>
  <si>
    <t>250,50</t>
  </si>
  <si>
    <t>244,69</t>
  </si>
  <si>
    <t>279,95</t>
  </si>
  <si>
    <t xml:space="preserve">PORTA DE ABRIR / GIRO, EM MADEIRA MACICA (ANGELIM OU EQUIVALENTE REGIONAL), QUALQUER DESENHO (VERTICAL/DIAGONAL/HORIZ.), E = *3,5* CM, DIMENSOES  2,10 X 0,70 (SOMENTE FOLHA DE PORTA, ACABAMENTO NATURAL)                                                                                                                                                                                                                                                                                                </t>
  </si>
  <si>
    <t>853,84</t>
  </si>
  <si>
    <t>780,94</t>
  </si>
  <si>
    <t>633,21</t>
  </si>
  <si>
    <t>437,30</t>
  </si>
  <si>
    <t xml:space="preserve">PORTA DE ABRIR, TIPO VENEZIANA, EM ALUMINIO, ACABAMENTO ANODIZADO NATURAL, 90 MM X 210 MM (LARGURA X ALTURA), SEM GUARNICAO/ALIZAR/VISTA                                                                                                                                                                                                                                                                                                                                                                  </t>
  </si>
  <si>
    <t>800,78</t>
  </si>
  <si>
    <t>405,63</t>
  </si>
  <si>
    <t>622,43</t>
  </si>
  <si>
    <t>420,16</t>
  </si>
  <si>
    <t>1.028,08</t>
  </si>
  <si>
    <t>594,24</t>
  </si>
  <si>
    <t>169,63</t>
  </si>
  <si>
    <t>176,04</t>
  </si>
  <si>
    <t>187,13</t>
  </si>
  <si>
    <t>219,81</t>
  </si>
  <si>
    <t>204,05</t>
  </si>
  <si>
    <t>185,28</t>
  </si>
  <si>
    <t>195,34</t>
  </si>
  <si>
    <t>186,92</t>
  </si>
  <si>
    <t>203,84</t>
  </si>
  <si>
    <t>271,03</t>
  </si>
  <si>
    <t>380,59</t>
  </si>
  <si>
    <t>420,86</t>
  </si>
  <si>
    <t>442,94</t>
  </si>
  <si>
    <t>477,33</t>
  </si>
  <si>
    <t>469,13</t>
  </si>
  <si>
    <t>203,81</t>
  </si>
  <si>
    <t xml:space="preserve">POSTE CONICO CONTINUO EM ACO GALVANIZADO, CURVO, BRACO DUPLO, ENGASTADO,  H = 9 M, DIAMETRO INFERIOR/BASE = *135* MM                                                                                                                                                                                                                                                                                                                                                                                      </t>
  </si>
  <si>
    <t>1.666,21</t>
  </si>
  <si>
    <t>1.893,75</t>
  </si>
  <si>
    <t>1.610,61</t>
  </si>
  <si>
    <t>1.608,27</t>
  </si>
  <si>
    <t>1.200,00</t>
  </si>
  <si>
    <t>1.215,23</t>
  </si>
  <si>
    <t>1.683,54</t>
  </si>
  <si>
    <t>414,36</t>
  </si>
  <si>
    <t>245,27</t>
  </si>
  <si>
    <t>23,54</t>
  </si>
  <si>
    <t>36,28</t>
  </si>
  <si>
    <t>33,56</t>
  </si>
  <si>
    <t>25,13</t>
  </si>
  <si>
    <t>20,33</t>
  </si>
  <si>
    <t>19,65</t>
  </si>
  <si>
    <t>19,32</t>
  </si>
  <si>
    <t>21,45</t>
  </si>
  <si>
    <t>137,98</t>
  </si>
  <si>
    <t>18,70</t>
  </si>
  <si>
    <t>67,69</t>
  </si>
  <si>
    <t>27,06</t>
  </si>
  <si>
    <t>224,40</t>
  </si>
  <si>
    <t>45,24</t>
  </si>
  <si>
    <t>51,58</t>
  </si>
  <si>
    <t>1.226,58</t>
  </si>
  <si>
    <t>2.495,87</t>
  </si>
  <si>
    <t>41,01</t>
  </si>
  <si>
    <t>61,81</t>
  </si>
  <si>
    <t>76,08</t>
  </si>
  <si>
    <t>149,79</t>
  </si>
  <si>
    <t>88,27</t>
  </si>
  <si>
    <t>12,24</t>
  </si>
  <si>
    <t>95,04</t>
  </si>
  <si>
    <t>44,51</t>
  </si>
  <si>
    <t>4.738.555,48</t>
  </si>
  <si>
    <t>9,02</t>
  </si>
  <si>
    <t>10,46</t>
  </si>
  <si>
    <t>18,53</t>
  </si>
  <si>
    <t>55,57</t>
  </si>
  <si>
    <t>15,54</t>
  </si>
  <si>
    <t>60,52</t>
  </si>
  <si>
    <t>6.173,95</t>
  </si>
  <si>
    <t>13.371,47</t>
  </si>
  <si>
    <t>4,05</t>
  </si>
  <si>
    <t>85,33</t>
  </si>
  <si>
    <t>37,21</t>
  </si>
  <si>
    <t>31,02</t>
  </si>
  <si>
    <t>1,47</t>
  </si>
  <si>
    <t>119,26</t>
  </si>
  <si>
    <t>391.829,26</t>
  </si>
  <si>
    <t>425.000,00</t>
  </si>
  <si>
    <t>440.548,75</t>
  </si>
  <si>
    <t>303,93</t>
  </si>
  <si>
    <t>189,95</t>
  </si>
  <si>
    <t>41,33</t>
  </si>
  <si>
    <t>29,90</t>
  </si>
  <si>
    <t>145,26</t>
  </si>
  <si>
    <t>31,58</t>
  </si>
  <si>
    <t>38,63</t>
  </si>
  <si>
    <t>24,24</t>
  </si>
  <si>
    <t>44,69</t>
  </si>
  <si>
    <t>953.241,72</t>
  </si>
  <si>
    <t>898.000,00</t>
  </si>
  <si>
    <t>796.509,29</t>
  </si>
  <si>
    <t>597.400,87</t>
  </si>
  <si>
    <t>770.815,36</t>
  </si>
  <si>
    <t>574.591,49</t>
  </si>
  <si>
    <t>785.108,55</t>
  </si>
  <si>
    <t>173.442,32</t>
  </si>
  <si>
    <t>859.514,32</t>
  </si>
  <si>
    <t>705.571,44</t>
  </si>
  <si>
    <t>18,96</t>
  </si>
  <si>
    <t>25.723,82</t>
  </si>
  <si>
    <t>46,43</t>
  </si>
  <si>
    <t>66,50</t>
  </si>
  <si>
    <t xml:space="preserve">SAPATA DE PVC ADITIVADO NERVURADO D = 6 POLEGADAS                                                                                                                                                                                                                                                                                                                                                                                                                                                         </t>
  </si>
  <si>
    <t xml:space="preserve">SAPATA DE PVC ADITIVADO NERVURADO D = 8 POLEGADAS                                                                                                                                                                                                                                                                                                                                                                                                                                                         </t>
  </si>
  <si>
    <t>3,44</t>
  </si>
  <si>
    <t>419,77</t>
  </si>
  <si>
    <t>443,28</t>
  </si>
  <si>
    <t>70,61</t>
  </si>
  <si>
    <t>32,47</t>
  </si>
  <si>
    <t>262.217,27</t>
  </si>
  <si>
    <t>308.318,18</t>
  </si>
  <si>
    <t>238.432,72</t>
  </si>
  <si>
    <t>82,19</t>
  </si>
  <si>
    <t>50,83</t>
  </si>
  <si>
    <t>53,20</t>
  </si>
  <si>
    <t>1.191,85</t>
  </si>
  <si>
    <t>4.801,87</t>
  </si>
  <si>
    <t>2.178,40</t>
  </si>
  <si>
    <t xml:space="preserve">SERVICO DE BOMBEAMENTO DE CONCRETO COM CONSUMO MINIMO DE 40  M3, (DISPONIBILIZACAO DE BOMBA), SEM O LANCAMENTO                                                                                                                                                                                                                                                                                                                                                                                            </t>
  </si>
  <si>
    <t>56,55</t>
  </si>
  <si>
    <t>271,40</t>
  </si>
  <si>
    <t>238,28</t>
  </si>
  <si>
    <t>274,94</t>
  </si>
  <si>
    <t>20,36</t>
  </si>
  <si>
    <t>3.593,25</t>
  </si>
  <si>
    <t>27,75</t>
  </si>
  <si>
    <t>4.899,39</t>
  </si>
  <si>
    <t>64,18</t>
  </si>
  <si>
    <t>57,65</t>
  </si>
  <si>
    <t>31,57</t>
  </si>
  <si>
    <t>67,12</t>
  </si>
  <si>
    <t xml:space="preserve">SOLVENTE PARA COLA A BASE DE RESINA SINTETICA (PARA COLA DE LAMINADO MELAMINICO E OUTRAS SUPERFICIES)                                                                                                                                                                                                                                                                                                                                                                                                     </t>
  </si>
  <si>
    <t>103,43</t>
  </si>
  <si>
    <t>32,22</t>
  </si>
  <si>
    <t>38,84</t>
  </si>
  <si>
    <t>418,17</t>
  </si>
  <si>
    <t>141,30</t>
  </si>
  <si>
    <t>10,11</t>
  </si>
  <si>
    <t>15,34</t>
  </si>
  <si>
    <t>41,07</t>
  </si>
  <si>
    <t>176,55</t>
  </si>
  <si>
    <t>7.904,37</t>
  </si>
  <si>
    <t>571,91</t>
  </si>
  <si>
    <t>834,14</t>
  </si>
  <si>
    <t>5,55</t>
  </si>
  <si>
    <t>1.904,68</t>
  </si>
  <si>
    <t>122,43</t>
  </si>
  <si>
    <t>241,12</t>
  </si>
  <si>
    <t>360,27</t>
  </si>
  <si>
    <t>716,35</t>
  </si>
  <si>
    <t>1.318,76</t>
  </si>
  <si>
    <t>2.316,42</t>
  </si>
  <si>
    <t>328,80</t>
  </si>
  <si>
    <t>505,54</t>
  </si>
  <si>
    <t>947,89</t>
  </si>
  <si>
    <t>1.458,38</t>
  </si>
  <si>
    <t>3,43</t>
  </si>
  <si>
    <t>4,27</t>
  </si>
  <si>
    <t>8,27</t>
  </si>
  <si>
    <t>12,20</t>
  </si>
  <si>
    <t>66,57</t>
  </si>
  <si>
    <t>166,43</t>
  </si>
  <si>
    <t>422,03</t>
  </si>
  <si>
    <t>517,14</t>
  </si>
  <si>
    <t>101,05</t>
  </si>
  <si>
    <t>154,54</t>
  </si>
  <si>
    <t>215,77</t>
  </si>
  <si>
    <t>332,87</t>
  </si>
  <si>
    <t>383,40</t>
  </si>
  <si>
    <t>507,63</t>
  </si>
  <si>
    <t>1.617,41</t>
  </si>
  <si>
    <t>547,45</t>
  </si>
  <si>
    <t>482,89</t>
  </si>
  <si>
    <t>82.950,00</t>
  </si>
  <si>
    <t>102.092,30</t>
  </si>
  <si>
    <t>58.259,19</t>
  </si>
  <si>
    <t>69.217,47</t>
  </si>
  <si>
    <t>55.068,81</t>
  </si>
  <si>
    <t>115.339,33</t>
  </si>
  <si>
    <t>120.887,83</t>
  </si>
  <si>
    <t>141.902,75</t>
  </si>
  <si>
    <t>556,13</t>
  </si>
  <si>
    <t>408,33</t>
  </si>
  <si>
    <t>252,19</t>
  </si>
  <si>
    <t>309,00</t>
  </si>
  <si>
    <t>164,15</t>
  </si>
  <si>
    <t>207,73</t>
  </si>
  <si>
    <t>17,97</t>
  </si>
  <si>
    <t>241,62</t>
  </si>
  <si>
    <t>42,37</t>
  </si>
  <si>
    <t>70,76</t>
  </si>
  <si>
    <t>166,35</t>
  </si>
  <si>
    <t>193,45</t>
  </si>
  <si>
    <t>1.320,19</t>
  </si>
  <si>
    <t>14,15</t>
  </si>
  <si>
    <t>53,24</t>
  </si>
  <si>
    <t>68,59</t>
  </si>
  <si>
    <t>135,57</t>
  </si>
  <si>
    <t>385,93</t>
  </si>
  <si>
    <t>603,80</t>
  </si>
  <si>
    <t>42,82</t>
  </si>
  <si>
    <t>33,80</t>
  </si>
  <si>
    <t>22,08</t>
  </si>
  <si>
    <t>67,82</t>
  </si>
  <si>
    <t>13,72</t>
  </si>
  <si>
    <t>172,49</t>
  </si>
  <si>
    <t>318,00</t>
  </si>
  <si>
    <t>454,25</t>
  </si>
  <si>
    <t>1.064,72</t>
  </si>
  <si>
    <t>50,85</t>
  </si>
  <si>
    <t>230,76</t>
  </si>
  <si>
    <t>21,77</t>
  </si>
  <si>
    <t>8,18</t>
  </si>
  <si>
    <t>50,30</t>
  </si>
  <si>
    <t>38,09</t>
  </si>
  <si>
    <t>143,24</t>
  </si>
  <si>
    <t>200,22</t>
  </si>
  <si>
    <t>379,11</t>
  </si>
  <si>
    <t>4,51</t>
  </si>
  <si>
    <t>36,80</t>
  </si>
  <si>
    <t xml:space="preserve">TE DE REDUCAO, PVC PBA, BBB, JE, DN 100 X 50 / DE 110 X 60 MM, PARA REDE DE AGUA                                                                                                                                                                                                                                                                                                                                                                                                                          </t>
  </si>
  <si>
    <t>74,50</t>
  </si>
  <si>
    <t xml:space="preserve">TE DE REDUCAO, PVC PBA, BBB, JE, DN 100 X 75 / DE 110 X 85 MM, PARA REDE DE AGUA                                                                                                                                                                                                                                                                                                                                                                                                                          </t>
  </si>
  <si>
    <t>62,95</t>
  </si>
  <si>
    <t xml:space="preserve">TE DE REDUCAO, PVC PBA, BBB, JE, DN 75 X 50 / DE 85 X 60 MM, PARA REDE DE AGUA                                                                                                                                                                                                                                                                                                                                                                                                                            </t>
  </si>
  <si>
    <t>36,31</t>
  </si>
  <si>
    <t>134,74</t>
  </si>
  <si>
    <t>8,20</t>
  </si>
  <si>
    <t>14,00</t>
  </si>
  <si>
    <t>17,12</t>
  </si>
  <si>
    <t>40,30</t>
  </si>
  <si>
    <t>93,13</t>
  </si>
  <si>
    <t>54,73</t>
  </si>
  <si>
    <t>51,23</t>
  </si>
  <si>
    <t>188,09</t>
  </si>
  <si>
    <t>191,28</t>
  </si>
  <si>
    <t>289,94</t>
  </si>
  <si>
    <t>316,08</t>
  </si>
  <si>
    <t>321,02</t>
  </si>
  <si>
    <t>440,33</t>
  </si>
  <si>
    <t>149,29</t>
  </si>
  <si>
    <t>179,82</t>
  </si>
  <si>
    <t>47,96</t>
  </si>
  <si>
    <t>70,29</t>
  </si>
  <si>
    <t>31,03</t>
  </si>
  <si>
    <t>6,56</t>
  </si>
  <si>
    <t>11,86</t>
  </si>
  <si>
    <t>46,36</t>
  </si>
  <si>
    <t>10,42</t>
  </si>
  <si>
    <t>2,40</t>
  </si>
  <si>
    <t>4,00</t>
  </si>
  <si>
    <t>31,15</t>
  </si>
  <si>
    <t>17,11</t>
  </si>
  <si>
    <t>16,70</t>
  </si>
  <si>
    <t>158,67</t>
  </si>
  <si>
    <t>1,00</t>
  </si>
  <si>
    <t>8,73</t>
  </si>
  <si>
    <t>73,89</t>
  </si>
  <si>
    <t>92,93</t>
  </si>
  <si>
    <t>71,63</t>
  </si>
  <si>
    <t>22,12</t>
  </si>
  <si>
    <t>263,86</t>
  </si>
  <si>
    <t>141,63</t>
  </si>
  <si>
    <t>28,98</t>
  </si>
  <si>
    <t>417,09</t>
  </si>
  <si>
    <t>668,61</t>
  </si>
  <si>
    <t>130,11</t>
  </si>
  <si>
    <t>99,85</t>
  </si>
  <si>
    <t>32,13</t>
  </si>
  <si>
    <t>65,01</t>
  </si>
  <si>
    <t>417,42</t>
  </si>
  <si>
    <t>213,77</t>
  </si>
  <si>
    <t>41,38</t>
  </si>
  <si>
    <t>682,89</t>
  </si>
  <si>
    <t xml:space="preserve">TE, PVC PBA, BBB, 90 GRAUS, DN 100 / DE 110 MM, PARA REDE DE AGUA                                                                                                                                                                                                                                                                                                                                                                                                                                         </t>
  </si>
  <si>
    <t>93,75</t>
  </si>
  <si>
    <t xml:space="preserve">TE, PVC PBA, BBB, 90 GRAUS, DN 50 / DE 60 MM, PARA REDE DE AGUA                                                                                                                                                                                                                                                                                                                                                                                                                                           </t>
  </si>
  <si>
    <t>20,23</t>
  </si>
  <si>
    <t xml:space="preserve">TE, PVC PBA, BBB, 90 GRAUS, DN 75 / DE 85 MM, PARA REDE DE AGUA                                                                                                                                                                                                                                                                                                                                                                                                                                           </t>
  </si>
  <si>
    <t>44,25</t>
  </si>
  <si>
    <t>44,02</t>
  </si>
  <si>
    <t>52,77</t>
  </si>
  <si>
    <t>87,09</t>
  </si>
  <si>
    <t>116,61</t>
  </si>
  <si>
    <t>206,99</t>
  </si>
  <si>
    <t>5.168,72</t>
  </si>
  <si>
    <t>30,90</t>
  </si>
  <si>
    <t>5.456,08</t>
  </si>
  <si>
    <t>30,79</t>
  </si>
  <si>
    <t>5.434,96</t>
  </si>
  <si>
    <t>3.578,49</t>
  </si>
  <si>
    <t>76,37</t>
  </si>
  <si>
    <t>6,46</t>
  </si>
  <si>
    <t>10,25</t>
  </si>
  <si>
    <t>19,63</t>
  </si>
  <si>
    <t>13,17</t>
  </si>
  <si>
    <t>9,74</t>
  </si>
  <si>
    <t>1.241,20</t>
  </si>
  <si>
    <t>3,17</t>
  </si>
  <si>
    <t>49,95</t>
  </si>
  <si>
    <t>126,81</t>
  </si>
  <si>
    <t>188,76</t>
  </si>
  <si>
    <t>237,98</t>
  </si>
  <si>
    <t>144,36</t>
  </si>
  <si>
    <t>266,79</t>
  </si>
  <si>
    <t>315,87</t>
  </si>
  <si>
    <t>10,54</t>
  </si>
  <si>
    <t>15,47</t>
  </si>
  <si>
    <t>45,44</t>
  </si>
  <si>
    <t>49,50</t>
  </si>
  <si>
    <t>96,32</t>
  </si>
  <si>
    <t>86,30</t>
  </si>
  <si>
    <t>97,16</t>
  </si>
  <si>
    <t>112,91</t>
  </si>
  <si>
    <t>159,41</t>
  </si>
  <si>
    <t>32,95</t>
  </si>
  <si>
    <t>102,40</t>
  </si>
  <si>
    <t>114,12</t>
  </si>
  <si>
    <t>172,20</t>
  </si>
  <si>
    <t>209,79</t>
  </si>
  <si>
    <t>224,95</t>
  </si>
  <si>
    <t>240,05</t>
  </si>
  <si>
    <t>273,24</t>
  </si>
  <si>
    <t>300,23</t>
  </si>
  <si>
    <t>190,30</t>
  </si>
  <si>
    <t>316,82</t>
  </si>
  <si>
    <t>449,43</t>
  </si>
  <si>
    <t>554,78</t>
  </si>
  <si>
    <t>620,32</t>
  </si>
  <si>
    <t>711,61</t>
  </si>
  <si>
    <t>116,23</t>
  </si>
  <si>
    <t>130,88</t>
  </si>
  <si>
    <t>106,77</t>
  </si>
  <si>
    <t>110,26</t>
  </si>
  <si>
    <t>113,86</t>
  </si>
  <si>
    <t>34,75</t>
  </si>
  <si>
    <t>3.281,07</t>
  </si>
  <si>
    <t>18,84</t>
  </si>
  <si>
    <t>5,03</t>
  </si>
  <si>
    <t>10,88</t>
  </si>
  <si>
    <t>22,06</t>
  </si>
  <si>
    <t>17,65</t>
  </si>
  <si>
    <t>41,54</t>
  </si>
  <si>
    <t>217,67</t>
  </si>
  <si>
    <t>42,39</t>
  </si>
  <si>
    <t>45,05</t>
  </si>
  <si>
    <t>46,33</t>
  </si>
  <si>
    <t>61,13</t>
  </si>
  <si>
    <t>61,80</t>
  </si>
  <si>
    <t>11,04</t>
  </si>
  <si>
    <t>11,24</t>
  </si>
  <si>
    <t>106,74</t>
  </si>
  <si>
    <t>15,91</t>
  </si>
  <si>
    <t>37,11</t>
  </si>
  <si>
    <t>883,81</t>
  </si>
  <si>
    <t>1.240,43</t>
  </si>
  <si>
    <t>233,57</t>
  </si>
  <si>
    <t>18,33</t>
  </si>
  <si>
    <t xml:space="preserve">TIJOLO CERAMICO LAMINADO DE *5,5 X 11 X 23* CM (L X A X C)                                                                                                                                                                                                                                                                                                                                                                                                                                                </t>
  </si>
  <si>
    <t xml:space="preserve">TIJOLO CERAMICO MACICO APARENTE DE *6 X 12 X 24* CM (L X A X C)                                                                                                                                                                                                                                                                                                                                                                                                                                           </t>
  </si>
  <si>
    <t xml:space="preserve">TIJOLO CERAMICO MACICO APARENTE 2 FUROS  DE *6,5 X 10 X 20* CM (L X A X C)                                                                                                                                                                                                                                                                                                                                                                                                                                </t>
  </si>
  <si>
    <t xml:space="preserve">TIJOLO CERAMICO MACICO COMUM DE *5 X 10 X 20* CM (L X A X C)                                                                                                                                                                                                                                                                                                                                                                                                                                              </t>
  </si>
  <si>
    <t xml:space="preserve">TIJOLO CERAMICO REFRATARIO DE *2,5 X 11,4 X 22,9* CM (L X A X C)                                                                                                                                                                                                                                                                                                                                                                                                                                          </t>
  </si>
  <si>
    <t xml:space="preserve">TIJOLO CERAMICO REFRATARIO DE *6,3 X 11,4 X 22,9* CM (L X A X C)                                                                                                                                                                                                                                                                                                                                                                                                                                          </t>
  </si>
  <si>
    <t>146,55</t>
  </si>
  <si>
    <t>70,95</t>
  </si>
  <si>
    <t>1.532,34</t>
  </si>
  <si>
    <t>12,46</t>
  </si>
  <si>
    <t>81,67</t>
  </si>
  <si>
    <t>91,64</t>
  </si>
  <si>
    <t>47,39</t>
  </si>
  <si>
    <t>45,88</t>
  </si>
  <si>
    <t>44,42</t>
  </si>
  <si>
    <t>49,14</t>
  </si>
  <si>
    <t>54,23</t>
  </si>
  <si>
    <t>45,03</t>
  </si>
  <si>
    <t>33,03</t>
  </si>
  <si>
    <t>31,87</t>
  </si>
  <si>
    <t>28,00</t>
  </si>
  <si>
    <t>18,32</t>
  </si>
  <si>
    <t>34,13</t>
  </si>
  <si>
    <t>40,42</t>
  </si>
  <si>
    <t>4,24</t>
  </si>
  <si>
    <t>57,40</t>
  </si>
  <si>
    <t>43,82</t>
  </si>
  <si>
    <t>19,62</t>
  </si>
  <si>
    <t>31,18</t>
  </si>
  <si>
    <t>7,57</t>
  </si>
  <si>
    <t>8,90</t>
  </si>
  <si>
    <t>13,57</t>
  </si>
  <si>
    <t>15,41</t>
  </si>
  <si>
    <t>17,28</t>
  </si>
  <si>
    <t>37,06</t>
  </si>
  <si>
    <t>6.541,64</t>
  </si>
  <si>
    <t>169,13</t>
  </si>
  <si>
    <t>1.057.492,31</t>
  </si>
  <si>
    <t>4.356.496,26</t>
  </si>
  <si>
    <t>1.025.922,10</t>
  </si>
  <si>
    <t>1.330.000,00</t>
  </si>
  <si>
    <t>1.321.865,32</t>
  </si>
  <si>
    <t>1.959.289,23</t>
  </si>
  <si>
    <t>1.073.761,40</t>
  </si>
  <si>
    <t>155,10</t>
  </si>
  <si>
    <t>461,78</t>
  </si>
  <si>
    <t>39,62</t>
  </si>
  <si>
    <t>84,08</t>
  </si>
  <si>
    <t>29,23</t>
  </si>
  <si>
    <t>98,99</t>
  </si>
  <si>
    <t>174,22</t>
  </si>
  <si>
    <t>20,35</t>
  </si>
  <si>
    <t>35,58</t>
  </si>
  <si>
    <t>57,30</t>
  </si>
  <si>
    <t>74,78</t>
  </si>
  <si>
    <t>104,63</t>
  </si>
  <si>
    <t>120,21</t>
  </si>
  <si>
    <t>57,36</t>
  </si>
  <si>
    <t>49,38</t>
  </si>
  <si>
    <t>39,15</t>
  </si>
  <si>
    <t>102,65</t>
  </si>
  <si>
    <t>82,72</t>
  </si>
  <si>
    <t>138,14</t>
  </si>
  <si>
    <t>284,84</t>
  </si>
  <si>
    <t>308,91</t>
  </si>
  <si>
    <t>134,46</t>
  </si>
  <si>
    <t>210,60</t>
  </si>
  <si>
    <t>324,15</t>
  </si>
  <si>
    <t>458,10</t>
  </si>
  <si>
    <t>533,51</t>
  </si>
  <si>
    <t>79,18</t>
  </si>
  <si>
    <t>500,61</t>
  </si>
  <si>
    <t>1.855,23</t>
  </si>
  <si>
    <t>334,99</t>
  </si>
  <si>
    <t>1.204,32</t>
  </si>
  <si>
    <t>2.564,04</t>
  </si>
  <si>
    <t>131,93</t>
  </si>
  <si>
    <t>206,69</t>
  </si>
  <si>
    <t>740,42</t>
  </si>
  <si>
    <t>355,75</t>
  </si>
  <si>
    <t>28,78</t>
  </si>
  <si>
    <t>50,32</t>
  </si>
  <si>
    <t>73,65</t>
  </si>
  <si>
    <t>119,09</t>
  </si>
  <si>
    <t>59,81</t>
  </si>
  <si>
    <t>70,94</t>
  </si>
  <si>
    <t>80,97</t>
  </si>
  <si>
    <t>55,99</t>
  </si>
  <si>
    <t>96,89</t>
  </si>
  <si>
    <t>98,27</t>
  </si>
  <si>
    <t>13,01</t>
  </si>
  <si>
    <t>43,22</t>
  </si>
  <si>
    <t>92,67</t>
  </si>
  <si>
    <t>168,40</t>
  </si>
  <si>
    <t>139,97</t>
  </si>
  <si>
    <t>45,02</t>
  </si>
  <si>
    <t>309,99</t>
  </si>
  <si>
    <t>456,69</t>
  </si>
  <si>
    <t>692,45</t>
  </si>
  <si>
    <t>548,30</t>
  </si>
  <si>
    <t>29,08</t>
  </si>
  <si>
    <t>50,02</t>
  </si>
  <si>
    <t>63,49</t>
  </si>
  <si>
    <t>92,20</t>
  </si>
  <si>
    <t>124,50</t>
  </si>
  <si>
    <t>180,55</t>
  </si>
  <si>
    <t>254,36</t>
  </si>
  <si>
    <t>371,84</t>
  </si>
  <si>
    <t>122,13</t>
  </si>
  <si>
    <t>214,65</t>
  </si>
  <si>
    <t>176,65</t>
  </si>
  <si>
    <t>54,08</t>
  </si>
  <si>
    <t>297,26</t>
  </si>
  <si>
    <t>385,68</t>
  </si>
  <si>
    <t>571,22</t>
  </si>
  <si>
    <t>88,15</t>
  </si>
  <si>
    <t>840,80</t>
  </si>
  <si>
    <t>18,36</t>
  </si>
  <si>
    <t>12,52</t>
  </si>
  <si>
    <t>57,63</t>
  </si>
  <si>
    <t>28,25</t>
  </si>
  <si>
    <t>22,58</t>
  </si>
  <si>
    <t>47,65</t>
  </si>
  <si>
    <t>235,00</t>
  </si>
  <si>
    <t>458,15</t>
  </si>
  <si>
    <t>641,80</t>
  </si>
  <si>
    <t>684,26</t>
  </si>
  <si>
    <t>991,34</t>
  </si>
  <si>
    <t>2.747,01</t>
  </si>
  <si>
    <t>107,62</t>
  </si>
  <si>
    <t>121,44</t>
  </si>
  <si>
    <t>320,31</t>
  </si>
  <si>
    <t>391,00</t>
  </si>
  <si>
    <t>449,26</t>
  </si>
  <si>
    <t>503,57</t>
  </si>
  <si>
    <t>695,12</t>
  </si>
  <si>
    <t>738,57</t>
  </si>
  <si>
    <t>1.060,46</t>
  </si>
  <si>
    <t>3.080,67</t>
  </si>
  <si>
    <t>128,36</t>
  </si>
  <si>
    <t>203,89</t>
  </si>
  <si>
    <t>312,01</t>
  </si>
  <si>
    <t>454,20</t>
  </si>
  <si>
    <t>844,22</t>
  </si>
  <si>
    <t>1.020,76</t>
  </si>
  <si>
    <t>1.550,21</t>
  </si>
  <si>
    <t>187,60</t>
  </si>
  <si>
    <t>252,77</t>
  </si>
  <si>
    <t>306,09</t>
  </si>
  <si>
    <t>527,26</t>
  </si>
  <si>
    <t>549,38</t>
  </si>
  <si>
    <t>588,48</t>
  </si>
  <si>
    <t>920,25</t>
  </si>
  <si>
    <t>192,54</t>
  </si>
  <si>
    <t>197,47</t>
  </si>
  <si>
    <t>365,33</t>
  </si>
  <si>
    <t>448,27</t>
  </si>
  <si>
    <t>585,52</t>
  </si>
  <si>
    <t>598,46</t>
  </si>
  <si>
    <t>907,41</t>
  </si>
  <si>
    <t>1.175,00</t>
  </si>
  <si>
    <t>233,02</t>
  </si>
  <si>
    <t>485,79</t>
  </si>
  <si>
    <t>514,43</t>
  </si>
  <si>
    <t>671,42</t>
  </si>
  <si>
    <t>735,60</t>
  </si>
  <si>
    <t>1.041,70</t>
  </si>
  <si>
    <t xml:space="preserve">TUBO DE CONCRETO ARMADO, PRE MOLDADO PARA AGUAS PLUVIAIS, CLASSE PA-1, COM ENCAIXE PONTA E BOLSA, DIAMETRO NOMINAL DE 500 MM                                                                                                                                                                                                                                                                                                                                                                              </t>
  </si>
  <si>
    <t>145,14</t>
  </si>
  <si>
    <t>15,05</t>
  </si>
  <si>
    <t>4,78</t>
  </si>
  <si>
    <t>3,26</t>
  </si>
  <si>
    <t>5.021,42</t>
  </si>
  <si>
    <t>123,07</t>
  </si>
  <si>
    <t>264,17</t>
  </si>
  <si>
    <t>4.554,40</t>
  </si>
  <si>
    <t>411,80</t>
  </si>
  <si>
    <t>1.009,03</t>
  </si>
  <si>
    <t>1.625,17</t>
  </si>
  <si>
    <t>2.853,21</t>
  </si>
  <si>
    <t>4.243,52</t>
  </si>
  <si>
    <t>2.128,02</t>
  </si>
  <si>
    <t>2.776,35</t>
  </si>
  <si>
    <t>124,38</t>
  </si>
  <si>
    <t>153,12</t>
  </si>
  <si>
    <t>24,21</t>
  </si>
  <si>
    <t>41,61</t>
  </si>
  <si>
    <t>11,72</t>
  </si>
  <si>
    <t xml:space="preserve">TUBO MULTICAMADA PEX GAS, DN *16* MM                                                                                                                                                                                                                                                                                                                                                                                                                                                                      </t>
  </si>
  <si>
    <t xml:space="preserve">TUBO MULTICAMADA PEX GAS, DN *20* MM                                                                                                                                                                                                                                                                                                                                                                                                                                                                      </t>
  </si>
  <si>
    <t xml:space="preserve">TUBO MULTICAMADA PEX GAS, DN *26* MM                                                                                                                                                                                                                                                                                                                                                                                                                                                                      </t>
  </si>
  <si>
    <t xml:space="preserve">TUBO MULTICAMADA PEX GAS, DN *32* MM                                                                                                                                                                                                                                                                                                                                                                                                                                                                      </t>
  </si>
  <si>
    <t>28,75</t>
  </si>
  <si>
    <t>100,69</t>
  </si>
  <si>
    <t>157,72</t>
  </si>
  <si>
    <t>232,03</t>
  </si>
  <si>
    <t>312,58</t>
  </si>
  <si>
    <t>412,88</t>
  </si>
  <si>
    <t>37,99</t>
  </si>
  <si>
    <t>102,24</t>
  </si>
  <si>
    <t>173,28</t>
  </si>
  <si>
    <t>263,79</t>
  </si>
  <si>
    <t>374,58</t>
  </si>
  <si>
    <t>45,53</t>
  </si>
  <si>
    <t>54,62</t>
  </si>
  <si>
    <t>16,64</t>
  </si>
  <si>
    <t>68,30</t>
  </si>
  <si>
    <t>20,46</t>
  </si>
  <si>
    <t>41,25</t>
  </si>
  <si>
    <t>9,62</t>
  </si>
  <si>
    <t>58,69</t>
  </si>
  <si>
    <t>58,13</t>
  </si>
  <si>
    <t>42,43</t>
  </si>
  <si>
    <t>29,65</t>
  </si>
  <si>
    <t>7,51</t>
  </si>
  <si>
    <t>12,89</t>
  </si>
  <si>
    <t>23,38</t>
  </si>
  <si>
    <t>86,70</t>
  </si>
  <si>
    <t>3,93</t>
  </si>
  <si>
    <t>8,48</t>
  </si>
  <si>
    <t>14,61</t>
  </si>
  <si>
    <t>24,03</t>
  </si>
  <si>
    <t>39,82</t>
  </si>
  <si>
    <t>55,40</t>
  </si>
  <si>
    <t>63,79</t>
  </si>
  <si>
    <t>264,78</t>
  </si>
  <si>
    <t>169,95</t>
  </si>
  <si>
    <t>56,92</t>
  </si>
  <si>
    <t>428,16</t>
  </si>
  <si>
    <t>728,65</t>
  </si>
  <si>
    <t>149,86</t>
  </si>
  <si>
    <t>48,83</t>
  </si>
  <si>
    <t>95,40</t>
  </si>
  <si>
    <t>295,25</t>
  </si>
  <si>
    <t>238,45</t>
  </si>
  <si>
    <t>431,52</t>
  </si>
  <si>
    <t>545,10</t>
  </si>
  <si>
    <t>94,94</t>
  </si>
  <si>
    <t>70,82</t>
  </si>
  <si>
    <t>56,90</t>
  </si>
  <si>
    <t>34,01</t>
  </si>
  <si>
    <t>104,13</t>
  </si>
  <si>
    <t>32,88</t>
  </si>
  <si>
    <t>266,92</t>
  </si>
  <si>
    <t>374,71</t>
  </si>
  <si>
    <t xml:space="preserve">UNIAO DUPLA PPR DN 25 MM, PARA AGUA QUENTE PREDIAL                                                                                                                                                                                                                                                                                                                                                                                                                                                        </t>
  </si>
  <si>
    <t>11,76</t>
  </si>
  <si>
    <t>360,44</t>
  </si>
  <si>
    <t>24,49</t>
  </si>
  <si>
    <t>68,03</t>
  </si>
  <si>
    <t>138,56</t>
  </si>
  <si>
    <t>163,60</t>
  </si>
  <si>
    <t>29,84</t>
  </si>
  <si>
    <t>140,53</t>
  </si>
  <si>
    <t>213,98</t>
  </si>
  <si>
    <t>172.381,70</t>
  </si>
  <si>
    <t>214.699,12</t>
  </si>
  <si>
    <t>4.176.326,08</t>
  </si>
  <si>
    <t>10.996.119,18</t>
  </si>
  <si>
    <t>3.400.000,00</t>
  </si>
  <si>
    <t>1.753.880,82</t>
  </si>
  <si>
    <t>287,34</t>
  </si>
  <si>
    <t>333,80</t>
  </si>
  <si>
    <t>270,42</t>
  </si>
  <si>
    <t>98,77</t>
  </si>
  <si>
    <t>92,56</t>
  </si>
  <si>
    <t>58,30</t>
  </si>
  <si>
    <t>267,37</t>
  </si>
  <si>
    <t>149,61</t>
  </si>
  <si>
    <t>52,73</t>
  </si>
  <si>
    <t>366,54</t>
  </si>
  <si>
    <t>645,07</t>
  </si>
  <si>
    <t>191,64</t>
  </si>
  <si>
    <t>171,48</t>
  </si>
  <si>
    <t>69,54</t>
  </si>
  <si>
    <t>114,55</t>
  </si>
  <si>
    <t>383,95</t>
  </si>
  <si>
    <t>268,49</t>
  </si>
  <si>
    <t>84,28</t>
  </si>
  <si>
    <t>530,32</t>
  </si>
  <si>
    <t>822,53</t>
  </si>
  <si>
    <t>102,02</t>
  </si>
  <si>
    <t>88,56</t>
  </si>
  <si>
    <t>59,03</t>
  </si>
  <si>
    <t>238,21</t>
  </si>
  <si>
    <t>148,65</t>
  </si>
  <si>
    <t>54,03</t>
  </si>
  <si>
    <t>325,29</t>
  </si>
  <si>
    <t>564,56</t>
  </si>
  <si>
    <t>46,35</t>
  </si>
  <si>
    <t>59,61</t>
  </si>
  <si>
    <t>74,08</t>
  </si>
  <si>
    <t>28,49</t>
  </si>
  <si>
    <t>66.249,99</t>
  </si>
  <si>
    <t>3,19</t>
  </si>
  <si>
    <t>40,36</t>
  </si>
  <si>
    <t>35,89</t>
  </si>
  <si>
    <t>34,73</t>
  </si>
  <si>
    <t>3.803.375,37</t>
  </si>
  <si>
    <t>1.601.176,89</t>
  </si>
  <si>
    <t>1.612.779,73</t>
  </si>
  <si>
    <t>1.953.900,00</t>
  </si>
  <si>
    <t>1.731.127,45</t>
  </si>
  <si>
    <t>2.508,55</t>
  </si>
  <si>
    <t>574,50</t>
  </si>
  <si>
    <t>1.299,99</t>
  </si>
  <si>
    <t>1.520,00</t>
  </si>
  <si>
    <t>447,99</t>
  </si>
  <si>
    <t>140,00</t>
  </si>
  <si>
    <t>198,98</t>
  </si>
  <si>
    <t>323,00</t>
  </si>
  <si>
    <t>159,99</t>
  </si>
  <si>
    <t>240,00</t>
  </si>
  <si>
    <t>172,71</t>
  </si>
  <si>
    <t>300,00</t>
  </si>
  <si>
    <t>105,00</t>
  </si>
  <si>
    <t>170,00</t>
  </si>
  <si>
    <t>248,00</t>
  </si>
  <si>
    <t>99,99</t>
  </si>
  <si>
    <t>198,77</t>
  </si>
  <si>
    <t>117,29</t>
  </si>
  <si>
    <t>153,11</t>
  </si>
  <si>
    <t>215,00</t>
  </si>
  <si>
    <t>250,52</t>
  </si>
  <si>
    <t>141,54</t>
  </si>
  <si>
    <t>191,22</t>
  </si>
  <si>
    <t>2.655,76</t>
  </si>
  <si>
    <t>TOTAL DE INSUMOS : 4847</t>
  </si>
  <si>
    <t>COMPUTADOR C/ PERIFÉRICOS - PROCESSADOR i5 (EQUIVALENTE OU SUPERIOR) 8GB, RAM, HD 1 TB, PLACA DE VIDEO 1 GB E WINDOWS 10</t>
  </si>
  <si>
    <t>93.22.02</t>
  </si>
  <si>
    <t>CANTIL TIPO SQUEEZE 500ML</t>
  </si>
  <si>
    <t>18/04/2025 - Sexta-Feira Santa</t>
  </si>
  <si>
    <t>01/01/2025 - Ano Novo</t>
  </si>
  <si>
    <t>01/05/2025 - Dia do Trabalho</t>
  </si>
  <si>
    <t>21/04/2025 - Dia de Tiradentes</t>
  </si>
  <si>
    <t>07/09/2025 - Independência do Brasil</t>
  </si>
  <si>
    <t>12/10/2025 - Nossa Senhora Aparecida</t>
  </si>
  <si>
    <t>02/11/2025 - Dia de Finados</t>
  </si>
  <si>
    <t>15/11/2025 - Proclamação da República</t>
  </si>
  <si>
    <t>20/11/2025 - Dia da Consciência Negra</t>
  </si>
  <si>
    <t>08/12/2025 - Feriado Municipal</t>
  </si>
  <si>
    <t>25/12/2025 - Natal</t>
  </si>
  <si>
    <t>FERIADOS TRAB</t>
  </si>
  <si>
    <t>GARI COLETOR</t>
  </si>
  <si>
    <t>MOTORISTA DE CAMINHÃO</t>
  </si>
  <si>
    <t>PASSAGEM DE ÔNIBUS</t>
  </si>
  <si>
    <t>83.25.47</t>
  </si>
  <si>
    <t>ARMÁRIO ROUPEIRO DE AÇO GRANDE 4 PORTAS TIPO VESTIÁRIO</t>
  </si>
  <si>
    <t xml:space="preserve">EXAMES - MENSALISTA (COLETADO CAIXA - ENCARGOS COMPLEMENTARES) </t>
  </si>
  <si>
    <t>Exames Médicos</t>
  </si>
  <si>
    <t>PROTETOR SOLAR FPS 60, EMBALAGEM 2L (120ML - 6%)</t>
  </si>
  <si>
    <t>CUSTO Exames Médicos MENSAL</t>
  </si>
  <si>
    <t>ADESIVO VINÍLICO PLOTADO</t>
  </si>
  <si>
    <t>M2</t>
  </si>
  <si>
    <t>MATED-16673</t>
  </si>
  <si>
    <t>MESA (APLICAÇÃO: ESCRITÓRIO|COR: CINZA|MATERIAL: MADEIRA MDP COM PÉS DE METALON)</t>
  </si>
  <si>
    <t>MATED-11216</t>
  </si>
  <si>
    <t>ARQUIVO (APLICAÇÃO: ESCRITÓRIO|MATERIAL: AÇO|COR: CINZA|QUANTIDADE DE GAVETAS:
3</t>
  </si>
  <si>
    <t>MATED-11222</t>
  </si>
  <si>
    <t>BONÉ DE BRIM TIPO ÁRABE (02 UNIDADES)</t>
  </si>
  <si>
    <t>CNPJ</t>
  </si>
  <si>
    <t>NOME DA EMPRESA FORNECEDORA</t>
  </si>
  <si>
    <t>TELEFONE</t>
  </si>
  <si>
    <t>CONTATO</t>
  </si>
  <si>
    <t>DATA COTAÇÃO</t>
  </si>
  <si>
    <t>PREÇO COTADO</t>
  </si>
  <si>
    <t>03.361.252/0001-34</t>
  </si>
  <si>
    <t>MERCADO LIVRE</t>
  </si>
  <si>
    <t>INTERNET</t>
  </si>
  <si>
    <t>BH EPI</t>
  </si>
  <si>
    <t>MEDIANA:</t>
  </si>
  <si>
    <t>LUVA BANHO NITRÍLICO (PAR)</t>
  </si>
  <si>
    <t>47.291.882/0001-55</t>
  </si>
  <si>
    <t>FERTEK EPI</t>
  </si>
  <si>
    <t>59.291.534/0001-67</t>
  </si>
  <si>
    <t>CASAS BAHIA</t>
  </si>
  <si>
    <t>01.791.324/0001-58</t>
  </si>
  <si>
    <t>FERIMPORT</t>
  </si>
  <si>
    <t>03.007.331/0001-41</t>
  </si>
  <si>
    <t xml:space="preserve">MERCADO LIVRE </t>
  </si>
  <si>
    <t>22.202.833/0001-78</t>
  </si>
  <si>
    <t>MÁSCARA DESCARTÁVEL PFF2</t>
  </si>
  <si>
    <t>26.588.821/0002-65</t>
  </si>
  <si>
    <t>SUPER EPI</t>
  </si>
  <si>
    <t xml:space="preserve"> 01.438.784/0048-60</t>
  </si>
  <si>
    <t>LEROY MERLIN</t>
  </si>
  <si>
    <t>15.436.940/0001-03</t>
  </si>
  <si>
    <t>AMAZON</t>
  </si>
  <si>
    <t>59.291.534/0001 - 67</t>
  </si>
  <si>
    <t xml:space="preserve">GARRAFA TÉRMICA 5 LTS </t>
  </si>
  <si>
    <t xml:space="preserve">CANTIL SQUEEZE 500 ML </t>
  </si>
  <si>
    <t xml:space="preserve">AMAZON </t>
  </si>
  <si>
    <t>PNEU 275/80 R22.5</t>
  </si>
  <si>
    <t>SISTEMA DE RASTREAMENTO (INSTALAÇÃO POR VEÍCULO + MONITORAMENTO MENSAL POR VEÍCULO)</t>
  </si>
  <si>
    <t>CADEIRA ERGONÔMICA</t>
  </si>
  <si>
    <t>SACO PLASTICO 100L</t>
  </si>
  <si>
    <t>DESCONTO REF. AO PAT (% S/VALOR ALIMENTAÇÃO E CESTA BÁSICA)</t>
  </si>
  <si>
    <t>DESCONTO REF. A VALE TRANSPORTE (% S/ SBASE + ADIC)</t>
  </si>
  <si>
    <t xml:space="preserve">UNIFORME COMPLETO - CALÇA E CAMISA </t>
  </si>
  <si>
    <t>Calçado de Segurança</t>
  </si>
  <si>
    <t>DOMINGOS TRAB 1 EQUIPE</t>
  </si>
  <si>
    <t>COMPOSIÇÃO</t>
  </si>
  <si>
    <t>VASSOURA</t>
  </si>
  <si>
    <t>MOTORISTA CAMINHÃO  (DIURNO) INCLUI RESERVA</t>
  </si>
  <si>
    <t>MOTORISTA CAMINHÃO (NOTURNO)</t>
  </si>
  <si>
    <t>TELEFONIA CELULAR/FIXA/INTERNET</t>
  </si>
  <si>
    <t>MESAS ESCRITÓRIO</t>
  </si>
  <si>
    <t>VB/MÊS</t>
  </si>
  <si>
    <t>Administração Local</t>
  </si>
  <si>
    <t>ARQUIVO (APLICAÇÃO: ESCRITÓRIO|MATERIAL: AÇO|COR: CINZA</t>
  </si>
  <si>
    <t>VALOR UNITÁRIO (R$) S/BDI</t>
  </si>
  <si>
    <t>VALOR MENSAL (R$) S/BDI</t>
  </si>
  <si>
    <t>VALOR ANUAL
(R$) S/BDI</t>
  </si>
  <si>
    <t>TOTAL GERAL:</t>
  </si>
  <si>
    <t>João Monlevade - MG</t>
  </si>
  <si>
    <t>ESTUDO DE VERIFICAÇÃO DA FROTA DE COLETA DOMICILIAR DE RSU</t>
  </si>
  <si>
    <t>42.02.09</t>
  </si>
  <si>
    <t>DESPESAS E TAXAS - COPIA XEROX A4 OU OFICIO</t>
  </si>
  <si>
    <t>DECRETO MUNICIPAL Nº147/2024</t>
  </si>
  <si>
    <t>PPR
(MÊS)</t>
  </si>
  <si>
    <t>PLANO SAÚDE
(MÊS)</t>
  </si>
  <si>
    <t>PLANO 
ODONTOLÓGICO</t>
  </si>
  <si>
    <t>VIGIA / PORTEIRO</t>
  </si>
  <si>
    <t>SINDILURB</t>
  </si>
  <si>
    <t>VIGIA / PORTEIRO (NOTURNO)</t>
  </si>
  <si>
    <t>1.0</t>
  </si>
  <si>
    <t>2.0</t>
  </si>
  <si>
    <t>2.1</t>
  </si>
  <si>
    <t>IMPAR</t>
  </si>
  <si>
    <t>Qs</t>
  </si>
  <si>
    <t>Nv</t>
  </si>
  <si>
    <t>Ff</t>
  </si>
  <si>
    <t xml:space="preserve">SAT Adicional </t>
  </si>
  <si>
    <t>4.2</t>
  </si>
  <si>
    <t>Uniforme completo com  refletivos</t>
  </si>
  <si>
    <t>Boné brim</t>
  </si>
  <si>
    <t>Luva de banho Nitrilico</t>
  </si>
  <si>
    <t>Boné de Brim</t>
  </si>
  <si>
    <t>VIGIA</t>
  </si>
  <si>
    <t>VEICULO UTILITÁRIO TIPO PICK-UP 1.6</t>
  </si>
  <si>
    <t>VALOR DE LOCAÇÃO</t>
  </si>
  <si>
    <t>PICKUP 1.6</t>
  </si>
  <si>
    <t>SUDECAP</t>
  </si>
  <si>
    <t>Gasolina Comum</t>
  </si>
  <si>
    <t>SINAPI</t>
  </si>
  <si>
    <t>CUSTO TOTAL MENSAL PRODUTIVO ( 1+2 )</t>
  </si>
  <si>
    <t>km médio mensal</t>
  </si>
  <si>
    <t>FERIADOS NO MUNICÍPIO DE JOÃO MONLEVADE/MG:</t>
  </si>
  <si>
    <t>BONÉ DE BRIM</t>
  </si>
  <si>
    <t>29.459.375/0001-04</t>
  </si>
  <si>
    <t>CASA FORTE IMOVEIS</t>
  </si>
  <si>
    <t>21.857.024/0001-31</t>
  </si>
  <si>
    <t>29/04/2025 - Aniversário da Cidade</t>
  </si>
  <si>
    <t>COLETA NORMAL</t>
  </si>
  <si>
    <t>AUXILIAR ADMINISTRATIVO</t>
  </si>
  <si>
    <t>ENCARREGADO</t>
  </si>
  <si>
    <t>ADMINISTRAÇÃO LOCAL</t>
  </si>
  <si>
    <t>H/MÊS</t>
  </si>
  <si>
    <t>AUXILIAR DE LIMPEZA (ESCRITÓRIO)</t>
  </si>
  <si>
    <t>VIGIA DIURNO</t>
  </si>
  <si>
    <t>VIGIA NOTURNO</t>
  </si>
  <si>
    <t>LOCAÇÃO DE ÁREA PARA OFICINA E GARAGEM (LOCAÇÃO + IPTU)</t>
  </si>
  <si>
    <t>EQUIPE</t>
  </si>
  <si>
    <t>1.2</t>
  </si>
  <si>
    <t>Coleta e transporte até aterro sanitário do município, dos resíduos domiciliares e comerciais, coletados em locais de difícil acesso, classificados como resíduos classe II A, com a utilização de caminhão coletor compactador de 6m3.</t>
  </si>
  <si>
    <t>CAMINHÃO COMPACTADOR 6 M3 (OPERACIONAL)</t>
  </si>
  <si>
    <t>Pneu 235 - 75 - R17,5</t>
  </si>
  <si>
    <t>Recapagem Aro 17.5</t>
  </si>
  <si>
    <t>PNEU 235-75-R17.5</t>
  </si>
  <si>
    <t>RECAPEAMENTO DE PNEU 235-75-R17.5</t>
  </si>
  <si>
    <t>PNEU 235/75 R17.5</t>
  </si>
  <si>
    <t>36.996.649/0001-51</t>
  </si>
  <si>
    <t>PNEUBEST COMERCIAL LTDA</t>
  </si>
  <si>
    <t>33.403.625/0001-53</t>
  </si>
  <si>
    <t>PNEUSTYRES</t>
  </si>
  <si>
    <t>DIÁRIO</t>
  </si>
  <si>
    <t>COMPACTADORES DE 6M³</t>
  </si>
  <si>
    <t>Coleta de Resíduos Sólidos Domiciliares (porta a porta)</t>
  </si>
  <si>
    <t>DA</t>
  </si>
  <si>
    <t>CAMINHAO TOCO, PESO BRUTO TOTAL 10700 KG, CARGA UTIL MAXIMA 7400 KG, DISTANCIA ENTRE EIXOS 4,00 M, POTENCIA 175 CV (INCLUI CABINE E CHASSI, NAO INCLUI CARROCERIA)</t>
  </si>
  <si>
    <t>CONTA DE ENERGIA (TARIFA CEMIG)</t>
  </si>
  <si>
    <t>KWh/MÊS</t>
  </si>
  <si>
    <t>24kwh/dia</t>
  </si>
  <si>
    <t>CONTA DE ÁGUA (TARIFA COPASA)</t>
  </si>
  <si>
    <t>M3</t>
  </si>
  <si>
    <t>1m3/dia</t>
  </si>
  <si>
    <t>ENERGIA ELETRICA COMERCIAL, BAIXA TENSAO, RELATIVA AO CONSUMO DE ATE 100 KWH, INCLUINDO ICMS, PIS/PASEP E COFINS</t>
  </si>
  <si>
    <t>KWH</t>
  </si>
  <si>
    <t>TARIFA "A" ENTRE 0 E 20M3 FORNECIMENTO D'AGUA</t>
  </si>
  <si>
    <t>89.33.01</t>
  </si>
  <si>
    <t>CAMINHAO TOCO, PESO BRUTO TOTAL 16000 KG, CARGA UTIL MAXIMA 11030 KG, DISTANCIA ENTRE EIXOS 5,41 M, POTENCIA 185 CV (INCLUI CABINE E CHASSI, NAO INCLUI CARROCERIA)</t>
  </si>
  <si>
    <t>CAMINHÃO COMPACTADOR 15 M3 - PBT 16T</t>
  </si>
  <si>
    <t>CAMINHÃO COMPACTADOR 6 M3 - PBT 10,7T</t>
  </si>
  <si>
    <t xml:space="preserve">Caminhão PBT-10,7T </t>
  </si>
  <si>
    <t xml:space="preserve">Caminhão PBT-16T </t>
  </si>
  <si>
    <t>Implemento compactador 15m3</t>
  </si>
  <si>
    <t>CAMINHÃO COMPACTADOR 15 M3 (OPERACIONAL)</t>
  </si>
  <si>
    <t>CAMINHÃO COMPACTADOR 15 M3 (RESERVA)</t>
  </si>
  <si>
    <t>COMPACTADORES DE 15M³</t>
  </si>
  <si>
    <t>RESERVA TÉCNICA 15M³</t>
  </si>
  <si>
    <t>Coleta e transporte até aterro sanitário do município, dos resíduos domiciliares e comerciais classificados como resíduos classe II A, com a utilização de caminhões coletores compactadores de 15m3.</t>
  </si>
  <si>
    <t>FONTE: SINAPI MG (SEM DESONERAÇÃO) Fev-2026
https://www.caixa.gov.br/Downloads/sinapi-metodologia/Livro_SINAPI_Calculos_Parametros.pdf 
(ADAPTADO LIMPEZA URBANA)</t>
  </si>
  <si>
    <t>FONTE: SINAPI MG (SEM DESONERAÇÃO) Fev-2026
https://www.caixa.gov.br/Downloads/sinapi-metodologia/Livro_SINAPI_Calculos_Parametros.pdf 
(ADAPTADO LIMPEZA URBANA) COM SAT ADICIONAL DE 6%</t>
  </si>
  <si>
    <t>SERVIÇOS DE COLETA DOMICILIAR PORTA A PORTA DE RSU</t>
  </si>
  <si>
    <t>SALÁRIO MÍNIMO 2026</t>
  </si>
  <si>
    <t>JUN/2026</t>
  </si>
  <si>
    <t>OLEO DIESEL COMBUSTIVEL COMUM S10</t>
  </si>
  <si>
    <t>SINTTROITA</t>
  </si>
  <si>
    <t>ACÓRDÃO TCU 2622/2013-TCU</t>
  </si>
  <si>
    <t>Situação</t>
  </si>
  <si>
    <t>1º Quartil</t>
  </si>
  <si>
    <t>Médio</t>
  </si>
  <si>
    <t>3º Quartil</t>
  </si>
  <si>
    <t>Administração Central</t>
  </si>
  <si>
    <t>Seguro e Garantia</t>
  </si>
  <si>
    <t>Risco</t>
  </si>
  <si>
    <t>Despesas Financeiras</t>
  </si>
  <si>
    <t>Lucro</t>
  </si>
  <si>
    <t>Tributos</t>
  </si>
  <si>
    <t>Fora do intervalo</t>
  </si>
  <si>
    <t>Nf</t>
  </si>
  <si>
    <t>Verificação da fórmula p/cidades até 200.000 habitantes</t>
  </si>
  <si>
    <t>73.839.946/0001-10</t>
  </si>
  <si>
    <t>ALASTRA UNIFORMES PROFISSIONAIS</t>
  </si>
  <si>
    <t>14.063.257/0001-05</t>
  </si>
  <si>
    <t>CONEXÃO UNIFORMES</t>
  </si>
  <si>
    <t>16.613.061/0001-64</t>
  </si>
  <si>
    <t>Ituran Serviços Ltda.</t>
  </si>
  <si>
    <t>29.315.993/0001-72</t>
  </si>
  <si>
    <t>M2TRACK</t>
  </si>
  <si>
    <t>19.880.610/0001-55</t>
  </si>
  <si>
    <t>RASTEAR</t>
  </si>
  <si>
    <t>MUNDO DOS ACRILICOS</t>
  </si>
  <si>
    <t>43.091.022/0001-17</t>
  </si>
  <si>
    <t>47.960.950/1088-36 </t>
  </si>
  <si>
    <t>MAGAZINE LUIZA</t>
  </si>
  <si>
    <t>41.415.094/0001-47</t>
  </si>
  <si>
    <t>ATACADÃO PNEUS</t>
  </si>
  <si>
    <t>TYRES SHOP</t>
  </si>
  <si>
    <t>80.171.671/0001-54</t>
  </si>
  <si>
    <t>DUTRA PLASTICOS</t>
  </si>
  <si>
    <t> 63.545.468/0001-81</t>
  </si>
  <si>
    <t>GUARULHOS EMBALAGENS</t>
  </si>
  <si>
    <t>30.679.614/0001-02</t>
  </si>
  <si>
    <t>CASA SÃO JOSÉ IMOVEIS</t>
  </si>
  <si>
    <t>42.142.784/0001-32</t>
  </si>
  <si>
    <t>LOCAR IMÓVEIS</t>
  </si>
  <si>
    <r>
      <t xml:space="preserve">IBRAOP
</t>
    </r>
    <r>
      <rPr>
        <sz val="8"/>
        <rFont val="Times New Roman"/>
        <family val="1"/>
      </rPr>
      <t>PROC-IBR-026/2022</t>
    </r>
  </si>
  <si>
    <t>Implemento compactador 6m3</t>
  </si>
  <si>
    <t>SINAPI 05_2026</t>
  </si>
  <si>
    <t>COLETOR (NOTURNO)</t>
  </si>
  <si>
    <t>Fator de geração por habitante por dia: (kg)</t>
  </si>
  <si>
    <t>TÉCNICO EM SEG. TRABALHO C/ ENCARGOS SINAPI 05/2026 COD.100309)</t>
  </si>
  <si>
    <t>Insalubridade 40%</t>
  </si>
  <si>
    <t>SUDECAP 04_2026</t>
  </si>
  <si>
    <t>SICOR 04_2026</t>
  </si>
  <si>
    <t>VALOR UNITÁRIO (R$) C/BDI 22,47%</t>
  </si>
  <si>
    <t>VALOR MENSAL (R$) C/BDI 22,47%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</si>
</sst>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R$&quot;\ * #,##0.00_-;\-&quot;R$&quot;\ * #,##0.00_-;_-&quot;R$&quot;\ * &quot;-&quot;??_-;_-@_-"/>
    <numFmt numFmtId="43" formatCode="_-* #,##0.00_-;\-* #,##0.00_-;_-* &quot;-&quot;??_-;_-@_-"/>
    <numFmt numFmtId="164" formatCode="_(* #,##0.00_);_(* \(#,##0.00\);_(* &quot;-&quot;??_);_(@_)"/>
    <numFmt numFmtId="165" formatCode="d/m/yy\ h:mm;@"/>
    <numFmt numFmtId="166" formatCode="#,##0_ ;\-#,##0\ "/>
    <numFmt numFmtId="167" formatCode="#,##0.00_ ;\-#,##0.00\ "/>
    <numFmt numFmtId="168" formatCode="0.0%"/>
    <numFmt numFmtId="169" formatCode="_(* #,##0.000_);_(* \(#,##0.000\);_(* &quot;-&quot;??_);_(@_)"/>
    <numFmt numFmtId="170" formatCode="0.000"/>
    <numFmt numFmtId="171" formatCode="0.0000"/>
    <numFmt numFmtId="172" formatCode="00"/>
    <numFmt numFmtId="173" formatCode="_(* #,##0.00_);_(* \(#,##0.00\);_(* &quot;&quot;??_);_(@_)"/>
    <numFmt numFmtId="174" formatCode="0.00000000"/>
    <numFmt numFmtId="175" formatCode="#,##0.0000"/>
    <numFmt numFmtId="176" formatCode="0.0"/>
    <numFmt numFmtId="177" formatCode="#,##0.000"/>
    <numFmt numFmtId="178" formatCode="0.00000"/>
    <numFmt numFmtId="179" formatCode="_-* #,##0.00000_-;\-* #,##0.00000_-;_-* \-??_-;_-@"/>
    <numFmt numFmtId="180" formatCode="_-* #,##0.00_-;\-* #,##0.00_-;_-* \-??_-;_-@"/>
    <numFmt numFmtId="181" formatCode="_-[$R$-416]\ * #,##0.00_-;\-[$R$-416]\ * #,##0.00_-;_-[$R$-416]\ * \-??_-;_-@"/>
    <numFmt numFmtId="182" formatCode="_-[$R$-416]\ * #,##0.00_-;\-[$R$-416]\ * #,##0.00_-;_-[$R$-416]\ * &quot;-&quot;??_-;_-@"/>
  </numFmts>
  <fonts count="7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8"/>
      <name val="Arial"/>
      <family val="2"/>
    </font>
    <font>
      <b/>
      <sz val="11"/>
      <name val="Arial"/>
      <family val="2"/>
    </font>
    <font>
      <sz val="11"/>
      <name val="Arial"/>
      <family val="2"/>
    </font>
    <font>
      <sz val="12"/>
      <name val="Arial"/>
      <family val="2"/>
    </font>
    <font>
      <b/>
      <sz val="12"/>
      <name val="Arial"/>
      <family val="2"/>
    </font>
    <font>
      <b/>
      <sz val="10"/>
      <name val="Arial"/>
      <family val="2"/>
    </font>
    <font>
      <sz val="10"/>
      <name val="Arial"/>
      <family val="2"/>
    </font>
    <font>
      <sz val="9"/>
      <name val="Arial"/>
      <family val="2"/>
    </font>
    <font>
      <sz val="10"/>
      <name val="Arial"/>
      <family val="2"/>
    </font>
    <font>
      <b/>
      <sz val="12"/>
      <color indexed="9"/>
      <name val="Arial"/>
      <family val="2"/>
    </font>
    <font>
      <sz val="8"/>
      <color indexed="9"/>
      <name val="Arial"/>
      <family val="2"/>
    </font>
    <font>
      <sz val="8"/>
      <name val="Arial"/>
      <family val="2"/>
    </font>
    <font>
      <sz val="8"/>
      <color rgb="FFFF0000"/>
      <name val="Arial"/>
      <family val="2"/>
    </font>
    <font>
      <b/>
      <sz val="9"/>
      <color indexed="9"/>
      <name val="Arial"/>
      <family val="2"/>
    </font>
    <font>
      <sz val="10"/>
      <name val="Times New Roman"/>
      <family val="1"/>
    </font>
    <font>
      <sz val="11"/>
      <color theme="1"/>
      <name val="Verdana"/>
      <family val="2"/>
    </font>
    <font>
      <b/>
      <sz val="18"/>
      <name val="Arial"/>
      <family val="2"/>
    </font>
    <font>
      <sz val="10"/>
      <name val="Calibri"/>
      <family val="2"/>
      <scheme val="minor"/>
    </font>
    <font>
      <b/>
      <sz val="16"/>
      <name val="Arial"/>
      <family val="2"/>
    </font>
    <font>
      <b/>
      <sz val="14"/>
      <name val="Arial"/>
      <family val="2"/>
    </font>
    <font>
      <sz val="11"/>
      <color theme="1"/>
      <name val="Arial"/>
      <family val="2"/>
    </font>
    <font>
      <sz val="8"/>
      <name val="Calibri"/>
      <family val="2"/>
      <scheme val="minor"/>
    </font>
    <font>
      <b/>
      <u/>
      <sz val="10"/>
      <name val="Calibri"/>
      <family val="2"/>
      <scheme val="minor"/>
    </font>
    <font>
      <b/>
      <sz val="11"/>
      <name val="Calibri"/>
      <family val="2"/>
      <scheme val="minor"/>
    </font>
    <font>
      <b/>
      <sz val="20"/>
      <name val="Arial"/>
      <family val="2"/>
    </font>
    <font>
      <b/>
      <sz val="10"/>
      <name val="Calibri"/>
      <family val="2"/>
    </font>
    <font>
      <sz val="8"/>
      <name val="Arial"/>
      <family val="2"/>
    </font>
    <font>
      <sz val="10"/>
      <name val="Verdana"/>
      <family val="2"/>
    </font>
    <font>
      <sz val="9"/>
      <name val="Times New Roman"/>
      <family val="1"/>
    </font>
    <font>
      <b/>
      <sz val="12"/>
      <name val="Times New Roman"/>
      <family val="1"/>
    </font>
    <font>
      <b/>
      <sz val="10"/>
      <name val="Times New Roman"/>
      <family val="1"/>
    </font>
    <font>
      <b/>
      <sz val="16"/>
      <name val="Times New Roman"/>
      <family val="1"/>
    </font>
    <font>
      <b/>
      <sz val="18"/>
      <name val="Times New Roman"/>
      <family val="1"/>
    </font>
    <font>
      <b/>
      <sz val="11"/>
      <name val="Times New Roman"/>
      <family val="1"/>
    </font>
    <font>
      <sz val="11"/>
      <name val="Times New Roman"/>
      <family val="1"/>
    </font>
    <font>
      <b/>
      <sz val="14"/>
      <name val="Times New Roman"/>
      <family val="1"/>
    </font>
    <font>
      <sz val="12"/>
      <name val="Times New Roman"/>
      <family val="1"/>
    </font>
    <font>
      <b/>
      <sz val="14"/>
      <name val="Calibri"/>
      <family val="2"/>
      <scheme val="minor"/>
    </font>
    <font>
      <sz val="14"/>
      <name val="Calibri"/>
      <family val="2"/>
      <scheme val="minor"/>
    </font>
    <font>
      <b/>
      <sz val="13"/>
      <name val="Calibri"/>
      <family val="2"/>
      <scheme val="minor"/>
    </font>
    <font>
      <sz val="9"/>
      <name val="Calibri"/>
      <family val="2"/>
      <scheme val="minor"/>
    </font>
    <font>
      <sz val="12"/>
      <name val="Calibri"/>
      <family val="2"/>
      <scheme val="minor"/>
    </font>
    <font>
      <b/>
      <sz val="12"/>
      <color theme="1"/>
      <name val="Calibri"/>
      <family val="2"/>
      <scheme val="minor"/>
    </font>
    <font>
      <b/>
      <sz val="9"/>
      <name val="Arial"/>
      <family val="2"/>
    </font>
    <font>
      <sz val="11"/>
      <name val="Calibri"/>
      <family val="2"/>
      <scheme val="minor"/>
    </font>
    <font>
      <sz val="8"/>
      <name val="Arial"/>
      <family val="2"/>
    </font>
    <font>
      <b/>
      <sz val="11"/>
      <color theme="1"/>
      <name val="Calibri"/>
      <family val="2"/>
      <scheme val="minor"/>
    </font>
    <font>
      <sz val="10"/>
      <color theme="1"/>
      <name val="Arial"/>
      <family val="2"/>
    </font>
    <font>
      <b/>
      <sz val="12"/>
      <color theme="1"/>
      <name val="Arial"/>
      <family val="2"/>
    </font>
    <font>
      <sz val="11"/>
      <name val="Calibri"/>
      <family val="2"/>
    </font>
    <font>
      <b/>
      <sz val="10"/>
      <color rgb="FF000000"/>
      <name val="Arial"/>
      <family val="2"/>
    </font>
    <font>
      <sz val="11"/>
      <color rgb="FF000000"/>
      <name val="Calibri"/>
      <family val="2"/>
    </font>
    <font>
      <sz val="10"/>
      <color rgb="FF000000"/>
      <name val="Arial"/>
      <family val="2"/>
    </font>
    <font>
      <sz val="10"/>
      <color rgb="FF222222"/>
      <name val="Arial"/>
      <family val="2"/>
    </font>
    <font>
      <b/>
      <sz val="10"/>
      <color theme="1"/>
      <name val="Arial"/>
      <family val="2"/>
    </font>
    <font>
      <sz val="11"/>
      <color rgb="FF4D5156"/>
      <name val="Arial"/>
      <family val="2"/>
    </font>
    <font>
      <b/>
      <sz val="10"/>
      <color theme="0"/>
      <name val="Arial"/>
      <family val="2"/>
    </font>
    <font>
      <b/>
      <sz val="16"/>
      <color theme="1"/>
      <name val="Calibri"/>
      <family val="2"/>
      <scheme val="minor"/>
    </font>
    <font>
      <b/>
      <sz val="8"/>
      <name val="Times New Roman"/>
      <family val="1"/>
    </font>
    <font>
      <sz val="10"/>
      <color rgb="FFFF0000"/>
      <name val="Arial"/>
      <family val="2"/>
    </font>
    <font>
      <sz val="8"/>
      <name val="Times New Roman"/>
      <family val="1"/>
    </font>
    <font>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2"/>
        <bgColor indexed="64"/>
      </patternFill>
    </fill>
    <fill>
      <patternFill patternType="solid">
        <fgColor rgb="FFFFFFFF"/>
        <bgColor rgb="FFFFFFFF"/>
      </patternFill>
    </fill>
    <fill>
      <patternFill patternType="solid">
        <fgColor theme="0"/>
        <bgColor rgb="FFF2F2F2"/>
      </patternFill>
    </fill>
    <fill>
      <patternFill patternType="solid">
        <fgColor theme="2" tint="-4.9989318521683403E-2"/>
        <bgColor rgb="FF93C47D"/>
      </patternFill>
    </fill>
    <fill>
      <patternFill patternType="solid">
        <fgColor theme="2" tint="-4.9989318521683403E-2"/>
        <bgColor indexed="64"/>
      </patternFill>
    </fill>
    <fill>
      <patternFill patternType="solid">
        <fgColor rgb="FFF2F2F2"/>
        <bgColor rgb="FFF2F2F2"/>
      </patternFill>
    </fill>
  </fills>
  <borders count="15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style="thin">
        <color auto="1"/>
      </left>
      <right style="thin">
        <color auto="1"/>
      </right>
      <top style="hair">
        <color auto="1"/>
      </top>
      <bottom style="thin">
        <color auto="1"/>
      </bottom>
      <diagonal/>
    </border>
    <border>
      <left/>
      <right style="thin">
        <color indexed="64"/>
      </right>
      <top style="hair">
        <color indexed="64"/>
      </top>
      <bottom style="hair">
        <color indexed="64"/>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style="medium">
        <color indexed="64"/>
      </left>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theme="0"/>
      </left>
      <right style="thin">
        <color theme="0"/>
      </right>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auto="1"/>
      </right>
      <top style="thin">
        <color indexed="64"/>
      </top>
      <bottom style="thin">
        <color indexed="64"/>
      </bottom>
      <diagonal/>
    </border>
    <border>
      <left style="thin">
        <color indexed="64"/>
      </left>
      <right style="thin">
        <color theme="0"/>
      </right>
      <top style="thin">
        <color indexed="64"/>
      </top>
      <bottom style="thin">
        <color indexed="64"/>
      </bottom>
      <diagonal/>
    </border>
    <border>
      <left/>
      <right/>
      <top style="thin">
        <color rgb="FF000000"/>
      </top>
      <bottom style="thin">
        <color indexed="64"/>
      </bottom>
      <diagonal/>
    </border>
    <border>
      <left/>
      <right style="thin">
        <color theme="0"/>
      </right>
      <top style="thin">
        <color rgb="FF000000"/>
      </top>
      <bottom style="thin">
        <color indexed="64"/>
      </bottom>
      <diagonal/>
    </border>
    <border>
      <left/>
      <right style="thin">
        <color indexed="64"/>
      </right>
      <top style="hair">
        <color indexed="64"/>
      </top>
      <bottom/>
      <diagonal/>
    </border>
    <border>
      <left/>
      <right/>
      <top style="medium">
        <color indexed="64"/>
      </top>
      <bottom/>
      <diagonal/>
    </border>
    <border>
      <left style="medium">
        <color indexed="64"/>
      </left>
      <right/>
      <top/>
      <bottom/>
      <diagonal/>
    </border>
    <border>
      <left style="thin">
        <color theme="0"/>
      </left>
      <right style="thin">
        <color theme="0"/>
      </right>
      <top style="medium">
        <color indexed="64"/>
      </top>
      <bottom/>
      <diagonal/>
    </border>
    <border>
      <left style="medium">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auto="1"/>
      </top>
      <bottom style="thin">
        <color auto="1"/>
      </bottom>
      <diagonal/>
    </border>
    <border>
      <left style="thin">
        <color auto="1"/>
      </left>
      <right style="medium">
        <color indexed="64"/>
      </right>
      <top style="hair">
        <color auto="1"/>
      </top>
      <bottom style="thin">
        <color auto="1"/>
      </bottom>
      <diagonal/>
    </border>
    <border>
      <left/>
      <right style="medium">
        <color indexed="64"/>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hair">
        <color auto="1"/>
      </top>
      <bottom style="thin">
        <color auto="1"/>
      </bottom>
      <diagonal/>
    </border>
    <border>
      <left style="thin">
        <color theme="0"/>
      </left>
      <right style="medium">
        <color indexed="64"/>
      </right>
      <top style="thin">
        <color indexed="64"/>
      </top>
      <bottom style="thin">
        <color indexed="64"/>
      </bottom>
      <diagonal/>
    </border>
    <border>
      <left style="medium">
        <color auto="1"/>
      </left>
      <right style="thin">
        <color theme="0"/>
      </right>
      <top style="thin">
        <color indexed="64"/>
      </top>
      <bottom style="thin">
        <color indexed="64"/>
      </bottom>
      <diagonal/>
    </border>
    <border>
      <left style="thin">
        <color theme="0"/>
      </left>
      <right style="medium">
        <color auto="1"/>
      </right>
      <top style="thin">
        <color rgb="FF000000"/>
      </top>
      <bottom style="thin">
        <color rgb="FF000000"/>
      </bottom>
      <diagonal/>
    </border>
    <border>
      <left style="medium">
        <color auto="1"/>
      </left>
      <right style="thin">
        <color rgb="FF000000"/>
      </right>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thin">
        <color rgb="FF000000"/>
      </right>
      <top style="thin">
        <color rgb="FF000000"/>
      </top>
      <bottom style="thin">
        <color rgb="FF000000"/>
      </bottom>
      <diagonal/>
    </border>
    <border>
      <left style="medium">
        <color auto="1"/>
      </left>
      <right/>
      <top style="thin">
        <color rgb="FF000000"/>
      </top>
      <bottom style="thin">
        <color rgb="FF000000"/>
      </bottom>
      <diagonal/>
    </border>
    <border>
      <left/>
      <right style="medium">
        <color auto="1"/>
      </right>
      <top style="thin">
        <color rgb="FF000000"/>
      </top>
      <bottom style="thin">
        <color rgb="FF000000"/>
      </bottom>
      <diagonal/>
    </border>
    <border>
      <left style="medium">
        <color auto="1"/>
      </left>
      <right/>
      <top style="thin">
        <color rgb="FF000000"/>
      </top>
      <bottom style="thin">
        <color indexed="64"/>
      </bottom>
      <diagonal/>
    </border>
    <border>
      <left style="thin">
        <color theme="0"/>
      </left>
      <right style="medium">
        <color auto="1"/>
      </right>
      <top style="thin">
        <color rgb="FF000000"/>
      </top>
      <bottom style="thin">
        <color indexed="64"/>
      </bottom>
      <diagonal/>
    </border>
    <border>
      <left/>
      <right/>
      <top/>
      <bottom style="medium">
        <color auto="1"/>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theme="0"/>
      </right>
      <top style="medium">
        <color indexed="64"/>
      </top>
      <bottom/>
      <diagonal/>
    </border>
    <border>
      <left style="thin">
        <color theme="0"/>
      </left>
      <right style="thin">
        <color indexed="64"/>
      </right>
      <top style="medium">
        <color indexed="64"/>
      </top>
      <bottom/>
      <diagonal/>
    </border>
    <border>
      <left style="thin">
        <color indexed="64"/>
      </left>
      <right style="thin">
        <color theme="0"/>
      </right>
      <top/>
      <bottom style="thin">
        <color indexed="64"/>
      </bottom>
      <diagonal/>
    </border>
    <border>
      <left style="thin">
        <color theme="0"/>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hair">
        <color rgb="FF000000"/>
      </left>
      <right style="thin">
        <color rgb="FF000000"/>
      </right>
      <top/>
      <bottom style="hair">
        <color rgb="FF000000"/>
      </bottom>
      <diagonal/>
    </border>
    <border>
      <left style="thin">
        <color rgb="FF000000"/>
      </left>
      <right/>
      <top/>
      <bottom/>
      <diagonal/>
    </border>
    <border>
      <left/>
      <right style="thin">
        <color rgb="FF000000"/>
      </right>
      <top/>
      <bottom/>
      <diagonal/>
    </border>
    <border>
      <left style="thin">
        <color rgb="FF000000"/>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right style="hair">
        <color rgb="FF000000"/>
      </right>
      <top style="hair">
        <color rgb="FF000000"/>
      </top>
      <bottom style="hair">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hair">
        <color rgb="FF000000"/>
      </top>
      <bottom/>
      <diagonal/>
    </border>
    <border>
      <left style="hair">
        <color rgb="FF000000"/>
      </left>
      <right style="thin">
        <color rgb="FF000000"/>
      </right>
      <top style="hair">
        <color rgb="FF000000"/>
      </top>
      <bottom/>
      <diagonal/>
    </border>
    <border>
      <left style="thin">
        <color rgb="FF000000"/>
      </left>
      <right style="hair">
        <color rgb="FF000000"/>
      </right>
      <top style="hair">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style="hair">
        <color rgb="FF000000"/>
      </top>
      <bottom style="hair">
        <color rgb="FF000000"/>
      </bottom>
      <diagonal/>
    </border>
    <border>
      <left/>
      <right style="hair">
        <color rgb="FF000000"/>
      </right>
      <top/>
      <bottom/>
      <diagonal/>
    </border>
    <border>
      <left style="hair">
        <color rgb="FF000000"/>
      </left>
      <right style="thin">
        <color rgb="FF000000"/>
      </right>
      <top/>
      <bottom/>
      <diagonal/>
    </border>
    <border>
      <left style="medium">
        <color indexed="64"/>
      </left>
      <right style="thin">
        <color indexed="64"/>
      </right>
      <top/>
      <bottom/>
      <diagonal/>
    </border>
    <border>
      <left style="medium">
        <color auto="1"/>
      </left>
      <right style="thin">
        <color indexed="64"/>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right style="thin">
        <color theme="0"/>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8"/>
      </bottom>
      <diagonal/>
    </border>
    <border>
      <left style="thin">
        <color indexed="8"/>
      </left>
      <right style="thin">
        <color indexed="8"/>
      </right>
      <top style="thin">
        <color indexed="8"/>
      </top>
      <bottom style="thin">
        <color indexed="8"/>
      </bottom>
      <diagonal/>
    </border>
  </borders>
  <cellStyleXfs count="25">
    <xf numFmtId="0" fontId="0" fillId="0" borderId="0"/>
    <xf numFmtId="44" fontId="18" fillId="0" borderId="0" applyFont="0" applyFill="0" applyBorder="0" applyAlignment="0" applyProtection="0"/>
    <xf numFmtId="0" fontId="6" fillId="0" borderId="0"/>
    <xf numFmtId="9" fontId="6" fillId="0" borderId="0" applyFont="0" applyFill="0" applyBorder="0" applyAlignment="0" applyProtection="0"/>
    <xf numFmtId="164" fontId="6" fillId="0" borderId="0" applyFont="0" applyFill="0" applyBorder="0" applyAlignment="0" applyProtection="0"/>
    <xf numFmtId="0" fontId="5" fillId="0" borderId="0"/>
    <xf numFmtId="44" fontId="5" fillId="0" borderId="0" applyFont="0" applyFill="0" applyBorder="0" applyAlignment="0" applyProtection="0"/>
    <xf numFmtId="43" fontId="5" fillId="0" borderId="0" applyFont="0" applyFill="0" applyBorder="0" applyAlignment="0" applyProtection="0"/>
    <xf numFmtId="9" fontId="6" fillId="0" borderId="0" applyFont="0" applyFill="0" applyBorder="0" applyAlignment="0" applyProtection="0"/>
    <xf numFmtId="0" fontId="25" fillId="0" borderId="0"/>
    <xf numFmtId="164" fontId="6" fillId="0" borderId="0" applyFont="0" applyFill="0" applyBorder="0" applyAlignment="0" applyProtection="0"/>
    <xf numFmtId="0" fontId="7" fillId="0" borderId="0">
      <alignment vertical="center"/>
    </xf>
    <xf numFmtId="44" fontId="6" fillId="0" borderId="0" applyFont="0" applyFill="0" applyBorder="0" applyAlignment="0" applyProtection="0"/>
    <xf numFmtId="0" fontId="6" fillId="0" borderId="0"/>
    <xf numFmtId="0" fontId="6" fillId="0" borderId="0"/>
    <xf numFmtId="0" fontId="4" fillId="0" borderId="0"/>
    <xf numFmtId="0" fontId="6" fillId="0" borderId="0"/>
    <xf numFmtId="0" fontId="6" fillId="0" borderId="0"/>
    <xf numFmtId="0" fontId="3" fillId="0" borderId="0"/>
    <xf numFmtId="0" fontId="6" fillId="0" borderId="0"/>
    <xf numFmtId="0" fontId="37" fillId="0" borderId="0"/>
    <xf numFmtId="0" fontId="6" fillId="0" borderId="0"/>
    <xf numFmtId="0" fontId="2" fillId="0" borderId="0"/>
    <xf numFmtId="0" fontId="1" fillId="0" borderId="0"/>
    <xf numFmtId="0" fontId="6" fillId="0" borderId="0"/>
  </cellStyleXfs>
  <cellXfs count="992">
    <xf numFmtId="0" fontId="0" fillId="0" borderId="0" xfId="0"/>
    <xf numFmtId="0" fontId="0" fillId="0" borderId="0" xfId="0" applyProtection="1">
      <protection hidden="1"/>
    </xf>
    <xf numFmtId="0" fontId="7" fillId="0" borderId="0" xfId="0" applyFont="1" applyProtection="1">
      <protection hidden="1"/>
    </xf>
    <xf numFmtId="0" fontId="13" fillId="0" borderId="0" xfId="2" applyFont="1" applyAlignment="1">
      <alignment vertical="center"/>
    </xf>
    <xf numFmtId="1" fontId="13" fillId="0" borderId="0" xfId="2" applyNumberFormat="1" applyFont="1" applyAlignment="1">
      <alignment vertical="center"/>
    </xf>
    <xf numFmtId="0" fontId="13" fillId="0" borderId="0" xfId="2" applyFont="1" applyAlignment="1">
      <alignment horizontal="center" vertical="center"/>
    </xf>
    <xf numFmtId="0" fontId="17" fillId="0" borderId="0" xfId="0" applyFont="1" applyProtection="1">
      <protection hidden="1"/>
    </xf>
    <xf numFmtId="3" fontId="6" fillId="2" borderId="8" xfId="0" applyNumberFormat="1" applyFont="1" applyFill="1" applyBorder="1" applyProtection="1">
      <protection locked="0" hidden="1"/>
    </xf>
    <xf numFmtId="3" fontId="6" fillId="0" borderId="8" xfId="0" applyNumberFormat="1" applyFont="1" applyBorder="1" applyProtection="1">
      <protection locked="0" hidden="1"/>
    </xf>
    <xf numFmtId="0" fontId="6" fillId="0" borderId="8" xfId="0" applyFont="1" applyBorder="1" applyAlignment="1" applyProtection="1">
      <alignment horizontal="center"/>
      <protection hidden="1"/>
    </xf>
    <xf numFmtId="0" fontId="6" fillId="0" borderId="0" xfId="2" applyAlignment="1">
      <alignment vertical="center"/>
    </xf>
    <xf numFmtId="0" fontId="6" fillId="0" borderId="0" xfId="2" applyAlignment="1">
      <alignment horizontal="center" vertical="center"/>
    </xf>
    <xf numFmtId="1" fontId="6" fillId="0" borderId="0" xfId="2" applyNumberFormat="1" applyAlignment="1">
      <alignment vertical="center"/>
    </xf>
    <xf numFmtId="0" fontId="24" fillId="0" borderId="0" xfId="2" applyFont="1" applyAlignment="1">
      <alignment horizontal="center" vertical="center"/>
    </xf>
    <xf numFmtId="0" fontId="8" fillId="0" borderId="29"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6" xfId="0" applyFont="1" applyBorder="1" applyAlignment="1">
      <alignment horizontal="center" vertical="center" wrapText="1"/>
    </xf>
    <xf numFmtId="0" fontId="6" fillId="0" borderId="10" xfId="0" applyFont="1" applyBorder="1" applyAlignment="1">
      <alignment horizontal="left" vertical="center" wrapText="1" indent="1"/>
    </xf>
    <xf numFmtId="0" fontId="6" fillId="0" borderId="30" xfId="0" applyFont="1" applyBorder="1" applyAlignment="1">
      <alignment horizontal="center" vertical="center"/>
    </xf>
    <xf numFmtId="0" fontId="6" fillId="0" borderId="23" xfId="0" applyFont="1" applyBorder="1" applyAlignment="1">
      <alignment horizontal="center" vertical="center"/>
    </xf>
    <xf numFmtId="0" fontId="6" fillId="0" borderId="19" xfId="0" applyFont="1" applyBorder="1" applyAlignment="1">
      <alignment horizontal="center" vertical="center" wrapText="1"/>
    </xf>
    <xf numFmtId="0" fontId="6" fillId="0" borderId="8" xfId="0" applyFont="1" applyBorder="1" applyAlignment="1">
      <alignment horizontal="center" vertical="center"/>
    </xf>
    <xf numFmtId="0" fontId="6" fillId="0" borderId="22"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left" vertical="center" wrapText="1" indent="1"/>
    </xf>
    <xf numFmtId="0" fontId="6" fillId="0" borderId="24" xfId="0" quotePrefix="1" applyFont="1" applyBorder="1" applyAlignment="1">
      <alignment horizontal="center" vertical="center"/>
    </xf>
    <xf numFmtId="0" fontId="6" fillId="0" borderId="1" xfId="0" quotePrefix="1" applyFont="1" applyBorder="1" applyAlignment="1">
      <alignment horizontal="center" vertical="center"/>
    </xf>
    <xf numFmtId="0" fontId="6" fillId="0" borderId="30" xfId="0" quotePrefix="1" applyFont="1" applyBorder="1" applyAlignment="1">
      <alignment horizontal="center" vertical="center"/>
    </xf>
    <xf numFmtId="0" fontId="8" fillId="0" borderId="37" xfId="0" applyFont="1" applyBorder="1" applyAlignment="1">
      <alignment vertical="center"/>
    </xf>
    <xf numFmtId="0" fontId="8" fillId="0" borderId="28" xfId="0" applyFont="1" applyBorder="1" applyAlignment="1">
      <alignment vertical="center"/>
    </xf>
    <xf numFmtId="0" fontId="8" fillId="0" borderId="38" xfId="0" applyFont="1" applyBorder="1" applyAlignment="1">
      <alignment vertical="center"/>
    </xf>
    <xf numFmtId="0" fontId="6" fillId="0" borderId="1" xfId="2" applyBorder="1" applyAlignment="1">
      <alignment vertical="center"/>
    </xf>
    <xf numFmtId="3" fontId="6" fillId="0" borderId="1" xfId="2" applyNumberFormat="1" applyBorder="1" applyAlignment="1">
      <alignment horizontal="center" vertical="center"/>
    </xf>
    <xf numFmtId="3" fontId="6" fillId="0" borderId="1" xfId="4" quotePrefix="1" applyNumberFormat="1" applyFont="1" applyBorder="1" applyAlignment="1">
      <alignment horizontal="center" vertical="center"/>
    </xf>
    <xf numFmtId="3" fontId="6" fillId="0" borderId="1" xfId="4" applyNumberFormat="1" applyFont="1" applyFill="1" applyBorder="1" applyAlignment="1">
      <alignment horizontal="center" vertical="center"/>
    </xf>
    <xf numFmtId="0" fontId="6" fillId="0" borderId="1" xfId="2" applyBorder="1" applyAlignment="1" applyProtection="1">
      <alignment vertical="center"/>
      <protection hidden="1"/>
    </xf>
    <xf numFmtId="3" fontId="6" fillId="0" borderId="1" xfId="2" applyNumberFormat="1" applyBorder="1" applyAlignment="1" applyProtection="1">
      <alignment horizontal="center" vertical="center"/>
      <protection locked="0" hidden="1"/>
    </xf>
    <xf numFmtId="3" fontId="6" fillId="0" borderId="1" xfId="4" quotePrefix="1" applyNumberFormat="1" applyFont="1" applyBorder="1" applyAlignment="1" applyProtection="1">
      <alignment horizontal="center" vertical="center"/>
      <protection locked="0" hidden="1"/>
    </xf>
    <xf numFmtId="0" fontId="7" fillId="0" borderId="18" xfId="0" applyFont="1" applyBorder="1" applyProtection="1">
      <protection hidden="1"/>
    </xf>
    <xf numFmtId="0" fontId="20" fillId="3" borderId="0" xfId="0" applyFont="1" applyFill="1" applyAlignment="1" applyProtection="1">
      <alignment vertical="center"/>
      <protection hidden="1"/>
    </xf>
    <xf numFmtId="0" fontId="7" fillId="3" borderId="0" xfId="0" applyFont="1" applyFill="1" applyAlignment="1" applyProtection="1">
      <alignment vertical="center"/>
      <protection hidden="1"/>
    </xf>
    <xf numFmtId="0" fontId="7" fillId="0" borderId="0" xfId="0" applyFont="1" applyAlignment="1" applyProtection="1">
      <alignment vertical="center"/>
      <protection hidden="1"/>
    </xf>
    <xf numFmtId="0" fontId="7" fillId="0" borderId="9" xfId="0" applyFont="1" applyBorder="1" applyAlignment="1" applyProtection="1">
      <alignment vertical="center"/>
      <protection hidden="1"/>
    </xf>
    <xf numFmtId="0" fontId="10" fillId="3" borderId="14" xfId="0" applyFont="1" applyFill="1" applyBorder="1" applyAlignment="1" applyProtection="1">
      <alignment horizontal="center" vertical="center"/>
      <protection hidden="1"/>
    </xf>
    <xf numFmtId="166" fontId="7" fillId="3" borderId="0" xfId="1" applyNumberFormat="1" applyFont="1" applyFill="1" applyBorder="1" applyAlignment="1" applyProtection="1">
      <alignment horizontal="left" vertical="center"/>
      <protection locked="0" hidden="1"/>
    </xf>
    <xf numFmtId="0" fontId="7" fillId="0" borderId="16" xfId="0" applyFont="1" applyBorder="1" applyAlignment="1" applyProtection="1">
      <alignment vertical="center"/>
      <protection hidden="1"/>
    </xf>
    <xf numFmtId="0" fontId="10" fillId="3" borderId="0" xfId="0" applyFont="1" applyFill="1" applyAlignment="1" applyProtection="1">
      <alignment horizontal="center" vertical="center"/>
      <protection hidden="1"/>
    </xf>
    <xf numFmtId="166" fontId="7" fillId="3" borderId="17" xfId="1" applyNumberFormat="1" applyFont="1" applyFill="1" applyBorder="1" applyAlignment="1" applyProtection="1">
      <alignment horizontal="left" vertical="center"/>
      <protection locked="0" hidden="1"/>
    </xf>
    <xf numFmtId="0" fontId="7" fillId="3" borderId="16" xfId="0" applyFont="1" applyFill="1" applyBorder="1" applyAlignment="1" applyProtection="1">
      <alignment vertical="center"/>
      <protection hidden="1"/>
    </xf>
    <xf numFmtId="167" fontId="7" fillId="3" borderId="17" xfId="1" applyNumberFormat="1" applyFont="1" applyFill="1" applyBorder="1" applyAlignment="1" applyProtection="1">
      <alignment horizontal="left" vertical="center"/>
      <protection locked="0" hidden="1"/>
    </xf>
    <xf numFmtId="0" fontId="7" fillId="0" borderId="10" xfId="0" applyFont="1" applyBorder="1" applyAlignment="1" applyProtection="1">
      <alignment vertical="center"/>
      <protection hidden="1"/>
    </xf>
    <xf numFmtId="0" fontId="7" fillId="0" borderId="18" xfId="0" applyFont="1" applyBorder="1" applyAlignment="1" applyProtection="1">
      <alignment vertical="center"/>
      <protection hidden="1"/>
    </xf>
    <xf numFmtId="166" fontId="7" fillId="3" borderId="19" xfId="1" applyNumberFormat="1" applyFont="1" applyFill="1" applyBorder="1" applyAlignment="1" applyProtection="1">
      <alignment horizontal="left" vertical="center"/>
      <protection locked="0" hidden="1"/>
    </xf>
    <xf numFmtId="0" fontId="10" fillId="0" borderId="0" xfId="0" applyFont="1" applyAlignment="1" applyProtection="1">
      <alignment vertical="center"/>
      <protection hidden="1"/>
    </xf>
    <xf numFmtId="0" fontId="22" fillId="0" borderId="0" xfId="0" applyFont="1" applyAlignment="1" applyProtection="1">
      <alignment vertical="center"/>
      <protection hidden="1"/>
    </xf>
    <xf numFmtId="4" fontId="7" fillId="0" borderId="0" xfId="0" applyNumberFormat="1" applyFont="1" applyAlignment="1" applyProtection="1">
      <alignment vertical="center"/>
      <protection hidden="1"/>
    </xf>
    <xf numFmtId="0" fontId="7" fillId="3" borderId="17" xfId="0" applyFont="1" applyFill="1" applyBorder="1" applyAlignment="1" applyProtection="1">
      <alignment horizontal="left" vertical="center"/>
      <protection locked="0" hidden="1"/>
    </xf>
    <xf numFmtId="10" fontId="7" fillId="3" borderId="17" xfId="0" applyNumberFormat="1" applyFont="1" applyFill="1" applyBorder="1" applyAlignment="1" applyProtection="1">
      <alignment horizontal="left" vertical="center"/>
      <protection locked="0" hidden="1"/>
    </xf>
    <xf numFmtId="0" fontId="7" fillId="3" borderId="10" xfId="0" applyFont="1" applyFill="1" applyBorder="1" applyAlignment="1" applyProtection="1">
      <alignment vertical="center"/>
      <protection hidden="1"/>
    </xf>
    <xf numFmtId="0" fontId="7" fillId="3" borderId="18" xfId="0" applyFont="1" applyFill="1" applyBorder="1" applyAlignment="1" applyProtection="1">
      <alignment vertical="center"/>
      <protection hidden="1"/>
    </xf>
    <xf numFmtId="0" fontId="7" fillId="3" borderId="9" xfId="0" applyFont="1" applyFill="1" applyBorder="1" applyAlignment="1" applyProtection="1">
      <alignment vertical="center"/>
      <protection hidden="1"/>
    </xf>
    <xf numFmtId="0" fontId="7" fillId="3" borderId="14" xfId="0" applyFont="1" applyFill="1" applyBorder="1" applyAlignment="1" applyProtection="1">
      <alignment vertical="center"/>
      <protection hidden="1"/>
    </xf>
    <xf numFmtId="0" fontId="7" fillId="3" borderId="19" xfId="0" applyFont="1" applyFill="1" applyBorder="1" applyAlignment="1" applyProtection="1">
      <alignment horizontal="left" vertical="center"/>
      <protection locked="0" hidden="1"/>
    </xf>
    <xf numFmtId="167" fontId="7" fillId="3" borderId="15" xfId="1" applyNumberFormat="1" applyFont="1" applyFill="1" applyBorder="1" applyAlignment="1" applyProtection="1">
      <alignment horizontal="left" vertical="center"/>
      <protection locked="0" hidden="1"/>
    </xf>
    <xf numFmtId="0" fontId="7" fillId="3" borderId="15" xfId="0" applyFont="1" applyFill="1" applyBorder="1" applyAlignment="1" applyProtection="1">
      <alignment horizontal="left" vertical="center"/>
      <protection locked="0" hidden="1"/>
    </xf>
    <xf numFmtId="4" fontId="7" fillId="3" borderId="17" xfId="0" applyNumberFormat="1" applyFont="1" applyFill="1" applyBorder="1" applyAlignment="1" applyProtection="1">
      <alignment horizontal="left" vertical="center"/>
      <protection locked="0" hidden="1"/>
    </xf>
    <xf numFmtId="9" fontId="7" fillId="3" borderId="17" xfId="3" applyFont="1" applyFill="1" applyBorder="1" applyAlignment="1" applyProtection="1">
      <alignment horizontal="left" vertical="center"/>
      <protection locked="0" hidden="1"/>
    </xf>
    <xf numFmtId="4" fontId="7" fillId="3" borderId="17" xfId="0" applyNumberFormat="1" applyFont="1" applyFill="1" applyBorder="1" applyAlignment="1" applyProtection="1">
      <alignment horizontal="left" vertical="center"/>
      <protection hidden="1"/>
    </xf>
    <xf numFmtId="3" fontId="7" fillId="3" borderId="19" xfId="0" applyNumberFormat="1" applyFont="1" applyFill="1" applyBorder="1" applyAlignment="1" applyProtection="1">
      <alignment horizontal="left" vertical="center"/>
      <protection hidden="1"/>
    </xf>
    <xf numFmtId="4" fontId="7" fillId="3" borderId="15" xfId="0" applyNumberFormat="1" applyFont="1" applyFill="1" applyBorder="1" applyAlignment="1" applyProtection="1">
      <alignment horizontal="left" vertical="center"/>
      <protection locked="0" hidden="1"/>
    </xf>
    <xf numFmtId="4" fontId="7" fillId="3" borderId="19" xfId="0" applyNumberFormat="1" applyFont="1" applyFill="1" applyBorder="1" applyAlignment="1" applyProtection="1">
      <alignment horizontal="left" vertical="center"/>
      <protection locked="0" hidden="1"/>
    </xf>
    <xf numFmtId="10" fontId="7" fillId="3" borderId="19" xfId="0" applyNumberFormat="1" applyFont="1" applyFill="1" applyBorder="1" applyAlignment="1" applyProtection="1">
      <alignment horizontal="left" vertical="center"/>
      <protection locked="0" hidden="1"/>
    </xf>
    <xf numFmtId="0" fontId="6" fillId="0" borderId="0" xfId="0" applyFont="1" applyAlignment="1" applyProtection="1">
      <alignment vertical="center"/>
      <protection hidden="1"/>
    </xf>
    <xf numFmtId="0" fontId="17" fillId="2" borderId="9" xfId="0" applyFont="1" applyFill="1" applyBorder="1" applyAlignment="1" applyProtection="1">
      <alignment vertical="center"/>
      <protection hidden="1"/>
    </xf>
    <xf numFmtId="0" fontId="27" fillId="0" borderId="0" xfId="11" applyFont="1">
      <alignment vertical="center"/>
    </xf>
    <xf numFmtId="0" fontId="27" fillId="0" borderId="0" xfId="14" applyFont="1"/>
    <xf numFmtId="0" fontId="11" fillId="0" borderId="8" xfId="14" applyFont="1" applyBorder="1" applyAlignment="1">
      <alignment horizontal="center" vertical="center"/>
    </xf>
    <xf numFmtId="0" fontId="31" fillId="0" borderId="0" xfId="14" applyFont="1"/>
    <xf numFmtId="0" fontId="7" fillId="0" borderId="27" xfId="0" applyFont="1" applyBorder="1" applyProtection="1">
      <protection hidden="1"/>
    </xf>
    <xf numFmtId="43" fontId="31" fillId="0" borderId="0" xfId="14" applyNumberFormat="1" applyFont="1"/>
    <xf numFmtId="0" fontId="31" fillId="0" borderId="0" xfId="14" applyFont="1" applyAlignment="1">
      <alignment vertical="center"/>
    </xf>
    <xf numFmtId="0" fontId="33" fillId="0" borderId="0" xfId="14" applyFont="1" applyAlignment="1">
      <alignment vertical="center"/>
    </xf>
    <xf numFmtId="0" fontId="31" fillId="0" borderId="7" xfId="14" applyFont="1" applyBorder="1" applyAlignment="1">
      <alignment horizontal="center" vertical="center"/>
    </xf>
    <xf numFmtId="0" fontId="31" fillId="0" borderId="8" xfId="14" applyFont="1" applyBorder="1" applyAlignment="1">
      <alignment horizontal="center" vertical="center"/>
    </xf>
    <xf numFmtId="0" fontId="31" fillId="0" borderId="1" xfId="14" applyFont="1" applyBorder="1" applyAlignment="1">
      <alignment horizontal="center" vertical="center"/>
    </xf>
    <xf numFmtId="0" fontId="31" fillId="0" borderId="1" xfId="14" applyFont="1" applyBorder="1" applyAlignment="1">
      <alignment vertical="center"/>
    </xf>
    <xf numFmtId="3" fontId="31" fillId="0" borderId="1" xfId="14" applyNumberFormat="1" applyFont="1" applyBorder="1" applyAlignment="1">
      <alignment horizontal="center" vertical="center"/>
    </xf>
    <xf numFmtId="10" fontId="31" fillId="0" borderId="1" xfId="14" applyNumberFormat="1" applyFont="1" applyBorder="1" applyAlignment="1">
      <alignment horizontal="center" vertical="center"/>
    </xf>
    <xf numFmtId="2" fontId="31" fillId="0" borderId="1" xfId="14" applyNumberFormat="1" applyFont="1" applyBorder="1" applyAlignment="1">
      <alignment horizontal="center" vertical="center"/>
    </xf>
    <xf numFmtId="0" fontId="8" fillId="0" borderId="12" xfId="0" applyFont="1" applyBorder="1" applyAlignment="1" applyProtection="1">
      <alignment vertical="center"/>
      <protection hidden="1"/>
    </xf>
    <xf numFmtId="0" fontId="8" fillId="2" borderId="0" xfId="0" applyFont="1" applyFill="1" applyAlignment="1" applyProtection="1">
      <alignment horizontal="left" vertical="center" wrapText="1"/>
      <protection hidden="1"/>
    </xf>
    <xf numFmtId="43" fontId="0" fillId="0" borderId="0" xfId="0" applyNumberFormat="1" applyProtection="1">
      <protection hidden="1"/>
    </xf>
    <xf numFmtId="0" fontId="17" fillId="2" borderId="1" xfId="0" applyFont="1" applyFill="1" applyBorder="1" applyAlignment="1" applyProtection="1">
      <alignment horizontal="center" vertical="center"/>
      <protection hidden="1"/>
    </xf>
    <xf numFmtId="164" fontId="17" fillId="2" borderId="1" xfId="4" applyFont="1" applyFill="1" applyBorder="1" applyAlignment="1" applyProtection="1">
      <alignment horizontal="center" vertical="center"/>
      <protection hidden="1"/>
    </xf>
    <xf numFmtId="164" fontId="0" fillId="2" borderId="41" xfId="4" applyFont="1" applyFill="1" applyBorder="1" applyAlignment="1" applyProtection="1">
      <alignment horizontal="center" vertical="center"/>
      <protection hidden="1"/>
    </xf>
    <xf numFmtId="164" fontId="6" fillId="2" borderId="41" xfId="4" applyFill="1" applyBorder="1" applyAlignment="1" applyProtection="1">
      <alignment vertical="center"/>
      <protection hidden="1"/>
    </xf>
    <xf numFmtId="164" fontId="0" fillId="2" borderId="43" xfId="4" applyFont="1" applyFill="1" applyBorder="1" applyAlignment="1" applyProtection="1">
      <alignment horizontal="center" vertical="center"/>
      <protection hidden="1"/>
    </xf>
    <xf numFmtId="164" fontId="6" fillId="2" borderId="43" xfId="4" applyFill="1" applyBorder="1" applyAlignment="1" applyProtection="1">
      <alignment vertical="center"/>
      <protection hidden="1"/>
    </xf>
    <xf numFmtId="0" fontId="0" fillId="2" borderId="12" xfId="0" applyFill="1" applyBorder="1" applyAlignment="1" applyProtection="1">
      <alignment vertical="center"/>
      <protection hidden="1"/>
    </xf>
    <xf numFmtId="0" fontId="0" fillId="2" borderId="12" xfId="0" applyFill="1" applyBorder="1" applyAlignment="1" applyProtection="1">
      <alignment horizontal="left" vertical="center"/>
      <protection hidden="1"/>
    </xf>
    <xf numFmtId="0" fontId="0" fillId="2" borderId="12" xfId="0" applyFill="1" applyBorder="1" applyAlignment="1" applyProtection="1">
      <alignment horizontal="center" vertical="center"/>
      <protection hidden="1"/>
    </xf>
    <xf numFmtId="164" fontId="8" fillId="2" borderId="13" xfId="4" applyFont="1" applyFill="1" applyBorder="1" applyAlignment="1" applyProtection="1">
      <alignment horizontal="right" vertical="center"/>
      <protection hidden="1"/>
    </xf>
    <xf numFmtId="164" fontId="6" fillId="2" borderId="43" xfId="4" applyFont="1" applyFill="1" applyBorder="1" applyAlignment="1" applyProtection="1">
      <alignment horizontal="center" vertical="center"/>
      <protection hidden="1"/>
    </xf>
    <xf numFmtId="0" fontId="0" fillId="2" borderId="12" xfId="0" applyFill="1" applyBorder="1" applyAlignment="1" applyProtection="1">
      <alignment horizontal="right" vertical="center"/>
      <protection hidden="1"/>
    </xf>
    <xf numFmtId="164" fontId="6" fillId="2" borderId="47" xfId="4" applyFont="1" applyFill="1" applyBorder="1" applyAlignment="1" applyProtection="1">
      <alignment horizontal="center" vertical="center"/>
      <protection hidden="1"/>
    </xf>
    <xf numFmtId="0" fontId="8" fillId="2" borderId="12" xfId="0" applyFont="1" applyFill="1" applyBorder="1" applyAlignment="1" applyProtection="1">
      <alignment vertical="center"/>
      <protection hidden="1"/>
    </xf>
    <xf numFmtId="0" fontId="8" fillId="2" borderId="12" xfId="0" applyFont="1" applyFill="1" applyBorder="1" applyAlignment="1" applyProtection="1">
      <alignment horizontal="right" vertical="center"/>
      <protection hidden="1"/>
    </xf>
    <xf numFmtId="0" fontId="8" fillId="2" borderId="12" xfId="0" applyFont="1" applyFill="1" applyBorder="1" applyAlignment="1" applyProtection="1">
      <alignment horizontal="center" vertical="center"/>
      <protection hidden="1"/>
    </xf>
    <xf numFmtId="0" fontId="0" fillId="2" borderId="40" xfId="0" applyFill="1" applyBorder="1" applyAlignment="1" applyProtection="1">
      <alignment vertical="center"/>
      <protection hidden="1"/>
    </xf>
    <xf numFmtId="4" fontId="0" fillId="2" borderId="45" xfId="0" applyNumberFormat="1" applyFill="1" applyBorder="1" applyAlignment="1" applyProtection="1">
      <alignment horizontal="center" vertical="center"/>
      <protection hidden="1"/>
    </xf>
    <xf numFmtId="164" fontId="6" fillId="2" borderId="45" xfId="4" applyFont="1" applyFill="1" applyBorder="1" applyAlignment="1" applyProtection="1">
      <alignment horizontal="center" vertical="center"/>
      <protection hidden="1"/>
    </xf>
    <xf numFmtId="0" fontId="0" fillId="2" borderId="42" xfId="0" applyFill="1" applyBorder="1" applyAlignment="1" applyProtection="1">
      <alignment vertical="center"/>
      <protection hidden="1"/>
    </xf>
    <xf numFmtId="4" fontId="0" fillId="2" borderId="47" xfId="0" applyNumberFormat="1" applyFill="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164" fontId="8" fillId="0" borderId="12" xfId="4" applyFont="1" applyFill="1" applyBorder="1" applyAlignment="1" applyProtection="1">
      <alignment horizontal="center" vertical="center"/>
      <protection hidden="1"/>
    </xf>
    <xf numFmtId="2" fontId="0" fillId="2" borderId="43" xfId="0" applyNumberFormat="1" applyFill="1" applyBorder="1" applyAlignment="1" applyProtection="1">
      <alignment horizontal="center" vertical="center"/>
      <protection hidden="1"/>
    </xf>
    <xf numFmtId="0" fontId="0" fillId="2" borderId="47" xfId="0" applyFill="1" applyBorder="1" applyAlignment="1" applyProtection="1">
      <alignment horizontal="center" vertical="center"/>
      <protection hidden="1"/>
    </xf>
    <xf numFmtId="164" fontId="6" fillId="2" borderId="41" xfId="4" applyFont="1" applyFill="1" applyBorder="1" applyAlignment="1" applyProtection="1">
      <alignment horizontal="center" vertical="center"/>
      <protection hidden="1"/>
    </xf>
    <xf numFmtId="0" fontId="3" fillId="0" borderId="0" xfId="18"/>
    <xf numFmtId="10" fontId="11" fillId="3" borderId="1" xfId="17" applyNumberFormat="1" applyFont="1" applyFill="1" applyBorder="1" applyAlignment="1">
      <alignment vertical="center"/>
    </xf>
    <xf numFmtId="4" fontId="11" fillId="3" borderId="1" xfId="17" applyNumberFormat="1" applyFont="1" applyFill="1" applyBorder="1" applyAlignment="1">
      <alignment horizontal="right" vertical="center"/>
    </xf>
    <xf numFmtId="173" fontId="11" fillId="3" borderId="8" xfId="17" applyNumberFormat="1" applyFont="1" applyFill="1" applyBorder="1" applyAlignment="1">
      <alignment vertical="center"/>
    </xf>
    <xf numFmtId="0" fontId="11" fillId="0" borderId="61" xfId="17" applyFont="1" applyBorder="1" applyAlignment="1">
      <alignment vertical="center"/>
    </xf>
    <xf numFmtId="4" fontId="11" fillId="0" borderId="1" xfId="17" applyNumberFormat="1" applyFont="1" applyBorder="1" applyAlignment="1">
      <alignment horizontal="right" vertical="center"/>
    </xf>
    <xf numFmtId="0" fontId="30" fillId="0" borderId="0" xfId="18" applyFont="1"/>
    <xf numFmtId="4" fontId="3" fillId="0" borderId="0" xfId="18" applyNumberFormat="1"/>
    <xf numFmtId="0" fontId="8" fillId="2" borderId="14" xfId="0" applyFont="1" applyFill="1" applyBorder="1" applyAlignment="1" applyProtection="1">
      <alignment vertical="center" wrapText="1"/>
      <protection hidden="1"/>
    </xf>
    <xf numFmtId="0" fontId="8" fillId="2" borderId="15" xfId="0" applyFont="1" applyFill="1" applyBorder="1" applyAlignment="1" applyProtection="1">
      <alignment vertical="center" wrapText="1"/>
      <protection hidden="1"/>
    </xf>
    <xf numFmtId="0" fontId="6" fillId="0" borderId="7" xfId="0" applyFont="1" applyBorder="1" applyAlignment="1" applyProtection="1">
      <alignment horizontal="center" vertical="center" wrapText="1"/>
      <protection hidden="1"/>
    </xf>
    <xf numFmtId="0" fontId="6" fillId="3" borderId="7" xfId="0" applyFont="1" applyFill="1" applyBorder="1" applyAlignment="1" applyProtection="1">
      <alignment horizontal="center" vertical="center" wrapText="1"/>
      <protection hidden="1"/>
    </xf>
    <xf numFmtId="3" fontId="7" fillId="3" borderId="17" xfId="0" applyNumberFormat="1" applyFont="1" applyFill="1" applyBorder="1" applyAlignment="1" applyProtection="1">
      <alignment horizontal="right" vertical="center"/>
      <protection locked="0" hidden="1"/>
    </xf>
    <xf numFmtId="164" fontId="6" fillId="2" borderId="47" xfId="4" applyFont="1" applyFill="1" applyBorder="1" applyAlignment="1" applyProtection="1">
      <alignment horizontal="right" vertical="center"/>
      <protection hidden="1"/>
    </xf>
    <xf numFmtId="0" fontId="6" fillId="0" borderId="0" xfId="2"/>
    <xf numFmtId="0" fontId="8" fillId="0" borderId="0" xfId="2" applyFont="1"/>
    <xf numFmtId="4" fontId="8" fillId="0" borderId="0" xfId="19" applyNumberFormat="1" applyFont="1"/>
    <xf numFmtId="10" fontId="8" fillId="0" borderId="0" xfId="19" applyNumberFormat="1" applyFont="1"/>
    <xf numFmtId="171" fontId="6" fillId="0" borderId="0" xfId="2" applyNumberFormat="1"/>
    <xf numFmtId="10" fontId="6" fillId="0" borderId="0" xfId="2" applyNumberFormat="1"/>
    <xf numFmtId="3" fontId="7" fillId="3" borderId="0" xfId="0" applyNumberFormat="1" applyFont="1" applyFill="1" applyAlignment="1" applyProtection="1">
      <alignment vertical="center"/>
      <protection hidden="1"/>
    </xf>
    <xf numFmtId="4" fontId="17" fillId="0" borderId="0" xfId="0" applyNumberFormat="1" applyFont="1" applyProtection="1">
      <protection hidden="1"/>
    </xf>
    <xf numFmtId="14" fontId="7" fillId="3" borderId="17" xfId="0" applyNumberFormat="1" applyFont="1" applyFill="1" applyBorder="1" applyAlignment="1" applyProtection="1">
      <alignment horizontal="left" vertical="center"/>
      <protection hidden="1"/>
    </xf>
    <xf numFmtId="3" fontId="7" fillId="0" borderId="15" xfId="4" applyNumberFormat="1" applyFont="1" applyFill="1" applyBorder="1" applyAlignment="1" applyProtection="1">
      <alignment horizontal="left" vertical="center"/>
      <protection hidden="1"/>
    </xf>
    <xf numFmtId="10" fontId="7" fillId="3" borderId="17" xfId="3" applyNumberFormat="1" applyFont="1" applyFill="1" applyBorder="1" applyAlignment="1" applyProtection="1">
      <alignment horizontal="left" vertical="center"/>
      <protection hidden="1"/>
    </xf>
    <xf numFmtId="0" fontId="6" fillId="3" borderId="11" xfId="0" applyFont="1" applyFill="1" applyBorder="1" applyAlignment="1" applyProtection="1">
      <alignment horizontal="left" vertical="center" wrapText="1"/>
      <protection hidden="1"/>
    </xf>
    <xf numFmtId="0" fontId="8" fillId="0" borderId="0" xfId="0" applyFont="1" applyAlignment="1" applyProtection="1">
      <alignment horizontal="center"/>
      <protection hidden="1"/>
    </xf>
    <xf numFmtId="0" fontId="10" fillId="0" borderId="15" xfId="0" quotePrefix="1" applyFont="1" applyBorder="1" applyAlignment="1" applyProtection="1">
      <alignment horizontal="right" vertical="center"/>
      <protection hidden="1"/>
    </xf>
    <xf numFmtId="0" fontId="17" fillId="0" borderId="9" xfId="2" applyFont="1" applyBorder="1" applyAlignment="1" applyProtection="1">
      <alignment vertical="center" wrapText="1"/>
      <protection hidden="1"/>
    </xf>
    <xf numFmtId="4" fontId="6" fillId="0" borderId="7" xfId="0" applyNumberFormat="1" applyFont="1" applyBorder="1" applyAlignment="1" applyProtection="1">
      <alignment horizontal="right" vertical="center" wrapText="1"/>
      <protection hidden="1"/>
    </xf>
    <xf numFmtId="4" fontId="6" fillId="3" borderId="1" xfId="0" applyNumberFormat="1" applyFont="1" applyFill="1" applyBorder="1" applyAlignment="1" applyProtection="1">
      <alignment horizontal="right" vertical="center" wrapText="1"/>
      <protection hidden="1"/>
    </xf>
    <xf numFmtId="0" fontId="6" fillId="3" borderId="11" xfId="0" applyFont="1" applyFill="1" applyBorder="1" applyAlignment="1" applyProtection="1">
      <alignment horizontal="justify" vertical="center" wrapText="1"/>
      <protection hidden="1"/>
    </xf>
    <xf numFmtId="4" fontId="11" fillId="0" borderId="0" xfId="0" applyNumberFormat="1" applyFont="1" applyProtection="1">
      <protection hidden="1"/>
    </xf>
    <xf numFmtId="0" fontId="11" fillId="0" borderId="12" xfId="17" applyFont="1" applyBorder="1" applyAlignment="1">
      <alignment horizontal="left" vertical="center" wrapText="1"/>
    </xf>
    <xf numFmtId="0" fontId="37" fillId="0" borderId="0" xfId="20"/>
    <xf numFmtId="0" fontId="6" fillId="0" borderId="0" xfId="20" applyFont="1"/>
    <xf numFmtId="0" fontId="12" fillId="0" borderId="0" xfId="20" applyFont="1"/>
    <xf numFmtId="10" fontId="11" fillId="0" borderId="1" xfId="21" applyNumberFormat="1" applyFont="1" applyBorder="1" applyAlignment="1">
      <alignment horizontal="center" vertical="center" wrapText="1"/>
    </xf>
    <xf numFmtId="0" fontId="11" fillId="0" borderId="1" xfId="21" applyFont="1" applyBorder="1" applyAlignment="1">
      <alignment horizontal="center" vertical="center" wrapText="1"/>
    </xf>
    <xf numFmtId="10" fontId="12" fillId="0" borderId="46" xfId="21" applyNumberFormat="1" applyFont="1" applyBorder="1" applyAlignment="1">
      <alignment horizontal="center" vertical="center" wrapText="1"/>
    </xf>
    <xf numFmtId="0" fontId="12" fillId="0" borderId="46" xfId="21" applyFont="1" applyBorder="1" applyAlignment="1">
      <alignment horizontal="center" vertical="center" wrapText="1"/>
    </xf>
    <xf numFmtId="10" fontId="12" fillId="0" borderId="41" xfId="21" applyNumberFormat="1" applyFont="1" applyBorder="1" applyAlignment="1">
      <alignment horizontal="center" vertical="center" wrapText="1"/>
    </xf>
    <xf numFmtId="0" fontId="12" fillId="0" borderId="41" xfId="21" applyFont="1" applyBorder="1" applyAlignment="1">
      <alignment horizontal="center" vertical="center" wrapText="1"/>
    </xf>
    <xf numFmtId="10" fontId="12" fillId="0" borderId="43" xfId="21" applyNumberFormat="1" applyFont="1" applyBorder="1" applyAlignment="1">
      <alignment horizontal="center" vertical="center" wrapText="1"/>
    </xf>
    <xf numFmtId="0" fontId="12" fillId="0" borderId="43" xfId="21" applyFont="1" applyBorder="1" applyAlignment="1">
      <alignment horizontal="center" vertical="center" wrapText="1"/>
    </xf>
    <xf numFmtId="0" fontId="12" fillId="0" borderId="44" xfId="21" applyFont="1" applyBorder="1" applyAlignment="1">
      <alignment horizontal="center" vertical="center" wrapText="1"/>
    </xf>
    <xf numFmtId="0" fontId="12" fillId="0" borderId="39" xfId="21" applyFont="1" applyBorder="1" applyAlignment="1">
      <alignment horizontal="center" vertical="center" wrapText="1"/>
    </xf>
    <xf numFmtId="0" fontId="8" fillId="0" borderId="7" xfId="21" applyFont="1" applyBorder="1" applyAlignment="1">
      <alignment horizontal="center" vertical="center" wrapText="1"/>
    </xf>
    <xf numFmtId="4" fontId="37" fillId="0" borderId="0" xfId="20" applyNumberFormat="1"/>
    <xf numFmtId="0" fontId="28" fillId="0" borderId="14" xfId="2" applyFont="1" applyBorder="1" applyAlignment="1" applyProtection="1">
      <alignment vertical="center" wrapText="1"/>
      <protection hidden="1"/>
    </xf>
    <xf numFmtId="0" fontId="17" fillId="0" borderId="21" xfId="2" applyFont="1" applyBorder="1" applyProtection="1">
      <protection hidden="1"/>
    </xf>
    <xf numFmtId="3" fontId="11" fillId="0" borderId="15" xfId="2" applyNumberFormat="1" applyFont="1" applyBorder="1" applyAlignment="1" applyProtection="1">
      <alignment horizontal="center" vertical="center" wrapText="1"/>
      <protection hidden="1"/>
    </xf>
    <xf numFmtId="0" fontId="44" fillId="0" borderId="7" xfId="2" applyFont="1" applyBorder="1" applyProtection="1">
      <protection hidden="1"/>
    </xf>
    <xf numFmtId="4" fontId="44" fillId="0" borderId="44" xfId="12" applyNumberFormat="1" applyFont="1" applyBorder="1" applyAlignment="1">
      <alignment horizontal="right" vertical="center" wrapText="1"/>
    </xf>
    <xf numFmtId="10" fontId="44" fillId="0" borderId="44" xfId="12" applyNumberFormat="1" applyFont="1" applyBorder="1" applyAlignment="1">
      <alignment horizontal="right" vertical="center" wrapText="1"/>
    </xf>
    <xf numFmtId="10" fontId="44" fillId="0" borderId="49" xfId="12" applyNumberFormat="1" applyFont="1" applyBorder="1" applyAlignment="1">
      <alignment horizontal="right" vertical="center" wrapText="1"/>
    </xf>
    <xf numFmtId="0" fontId="44" fillId="0" borderId="1" xfId="2" applyFont="1" applyBorder="1" applyAlignment="1">
      <alignment horizontal="center" vertical="center" wrapText="1"/>
    </xf>
    <xf numFmtId="0" fontId="44" fillId="0" borderId="41" xfId="2" applyFont="1" applyBorder="1" applyAlignment="1">
      <alignment horizontal="center" vertical="center" wrapText="1"/>
    </xf>
    <xf numFmtId="164" fontId="44" fillId="0" borderId="41" xfId="2" applyNumberFormat="1" applyFont="1" applyBorder="1" applyAlignment="1">
      <alignment horizontal="right" vertical="center" wrapText="1"/>
    </xf>
    <xf numFmtId="0" fontId="44" fillId="0" borderId="43" xfId="2" applyFont="1" applyBorder="1" applyAlignment="1">
      <alignment horizontal="center" vertical="center" wrapText="1"/>
    </xf>
    <xf numFmtId="164" fontId="44" fillId="0" borderId="43" xfId="2" applyNumberFormat="1" applyFont="1" applyBorder="1" applyAlignment="1">
      <alignment horizontal="right" vertical="center" wrapText="1"/>
    </xf>
    <xf numFmtId="0" fontId="44" fillId="0" borderId="46" xfId="2" applyFont="1" applyBorder="1" applyAlignment="1">
      <alignment horizontal="center" vertical="center" wrapText="1"/>
    </xf>
    <xf numFmtId="164" fontId="44" fillId="0" borderId="46" xfId="2" applyNumberFormat="1" applyFont="1" applyBorder="1" applyAlignment="1">
      <alignment horizontal="right" vertical="center" wrapText="1"/>
    </xf>
    <xf numFmtId="4" fontId="44" fillId="0" borderId="41" xfId="2" applyNumberFormat="1" applyFont="1" applyBorder="1" applyAlignment="1">
      <alignment horizontal="right" vertical="center" wrapText="1"/>
    </xf>
    <xf numFmtId="43" fontId="44" fillId="0" borderId="48" xfId="13" applyNumberFormat="1" applyFont="1" applyBorder="1" applyAlignment="1">
      <alignment horizontal="right" vertical="center" wrapText="1"/>
    </xf>
    <xf numFmtId="4" fontId="44" fillId="0" borderId="43" xfId="2" applyNumberFormat="1" applyFont="1" applyBorder="1" applyAlignment="1">
      <alignment horizontal="right" vertical="center" wrapText="1"/>
    </xf>
    <xf numFmtId="10" fontId="44" fillId="0" borderId="46" xfId="2" applyNumberFormat="1" applyFont="1" applyBorder="1" applyAlignment="1">
      <alignment horizontal="right" vertical="center" wrapText="1"/>
    </xf>
    <xf numFmtId="0" fontId="44" fillId="0" borderId="0" xfId="11" applyFont="1">
      <alignment vertical="center"/>
    </xf>
    <xf numFmtId="0" fontId="24" fillId="0" borderId="0" xfId="2" applyFont="1"/>
    <xf numFmtId="0" fontId="46" fillId="3" borderId="67" xfId="2" applyFont="1" applyFill="1" applyBorder="1" applyAlignment="1">
      <alignment horizontal="center" vertical="top" wrapText="1"/>
    </xf>
    <xf numFmtId="0" fontId="46" fillId="3" borderId="66" xfId="2" applyFont="1" applyFill="1" applyBorder="1" applyAlignment="1">
      <alignment horizontal="center" vertical="top" wrapText="1"/>
    </xf>
    <xf numFmtId="0" fontId="39" fillId="3" borderId="66" xfId="2" applyFont="1" applyFill="1" applyBorder="1" applyAlignment="1">
      <alignment horizontal="center" vertical="top" wrapText="1"/>
    </xf>
    <xf numFmtId="0" fontId="0" fillId="0" borderId="0" xfId="0" applyAlignment="1">
      <alignment horizontal="right"/>
    </xf>
    <xf numFmtId="10" fontId="44" fillId="0" borderId="43" xfId="2" applyNumberFormat="1" applyFont="1" applyBorder="1" applyAlignment="1">
      <alignment horizontal="right" vertical="center" wrapText="1"/>
    </xf>
    <xf numFmtId="0" fontId="0" fillId="0" borderId="12" xfId="0" applyBorder="1" applyAlignment="1" applyProtection="1">
      <alignment vertical="center"/>
      <protection hidden="1"/>
    </xf>
    <xf numFmtId="10" fontId="8" fillId="0" borderId="12" xfId="3" applyNumberFormat="1" applyFont="1" applyFill="1" applyBorder="1" applyAlignment="1" applyProtection="1">
      <alignment vertical="center"/>
      <protection hidden="1"/>
    </xf>
    <xf numFmtId="0" fontId="0" fillId="0" borderId="12" xfId="0" applyBorder="1" applyAlignment="1" applyProtection="1">
      <alignment horizontal="center" vertical="center"/>
      <protection hidden="1"/>
    </xf>
    <xf numFmtId="10" fontId="8" fillId="0" borderId="12" xfId="3"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17" fillId="0" borderId="7" xfId="0" applyFont="1" applyBorder="1" applyAlignment="1" applyProtection="1">
      <alignment vertical="center"/>
      <protection hidden="1"/>
    </xf>
    <xf numFmtId="0" fontId="17" fillId="2" borderId="0" xfId="0" applyFont="1" applyFill="1" applyAlignment="1" applyProtection="1">
      <alignment vertical="center"/>
      <protection hidden="1"/>
    </xf>
    <xf numFmtId="0" fontId="6" fillId="2" borderId="0" xfId="0" applyFont="1" applyFill="1" applyAlignment="1" applyProtection="1">
      <alignment vertical="center" wrapText="1"/>
      <protection hidden="1"/>
    </xf>
    <xf numFmtId="164" fontId="0" fillId="2" borderId="62" xfId="4" applyFont="1" applyFill="1" applyBorder="1" applyAlignment="1" applyProtection="1">
      <alignment horizontal="center" vertical="center"/>
      <protection hidden="1"/>
    </xf>
    <xf numFmtId="164" fontId="6" fillId="2" borderId="62" xfId="4" applyFill="1" applyBorder="1" applyAlignment="1" applyProtection="1">
      <alignment vertical="center"/>
      <protection hidden="1"/>
    </xf>
    <xf numFmtId="4" fontId="7" fillId="3" borderId="0" xfId="0" applyNumberFormat="1" applyFont="1" applyFill="1" applyAlignment="1" applyProtection="1">
      <alignment vertical="center"/>
      <protection hidden="1"/>
    </xf>
    <xf numFmtId="0" fontId="29" fillId="0" borderId="0" xfId="0" applyFont="1" applyAlignment="1">
      <alignment vertical="center"/>
    </xf>
    <xf numFmtId="0" fontId="6" fillId="0" borderId="0" xfId="0" applyFont="1" applyAlignment="1">
      <alignment horizontal="left" vertical="center" indent="1"/>
    </xf>
    <xf numFmtId="0" fontId="11" fillId="0" borderId="0" xfId="0" applyFont="1" applyAlignment="1">
      <alignment vertical="center"/>
    </xf>
    <xf numFmtId="49" fontId="7" fillId="0" borderId="0" xfId="0" applyNumberFormat="1" applyFont="1" applyAlignment="1" applyProtection="1">
      <alignment vertical="center"/>
      <protection hidden="1"/>
    </xf>
    <xf numFmtId="49" fontId="6" fillId="0" borderId="0" xfId="0" applyNumberFormat="1" applyFont="1" applyAlignment="1" applyProtection="1">
      <alignment vertical="center"/>
      <protection hidden="1"/>
    </xf>
    <xf numFmtId="0" fontId="12" fillId="0" borderId="16" xfId="0" applyFont="1" applyBorder="1" applyAlignment="1">
      <alignment vertical="center"/>
    </xf>
    <xf numFmtId="0" fontId="12" fillId="0" borderId="17" xfId="0" applyFont="1" applyBorder="1" applyAlignment="1">
      <alignment horizontal="center" vertical="center" wrapText="1"/>
    </xf>
    <xf numFmtId="0" fontId="12" fillId="0" borderId="17" xfId="0" applyFont="1" applyBorder="1" applyAlignment="1">
      <alignment horizontal="center" vertical="center"/>
    </xf>
    <xf numFmtId="0" fontId="11" fillId="0" borderId="10" xfId="0" applyFont="1" applyBorder="1" applyAlignment="1">
      <alignment vertical="center"/>
    </xf>
    <xf numFmtId="0" fontId="11" fillId="0" borderId="19" xfId="0" applyFont="1" applyBorder="1" applyAlignment="1">
      <alignment horizontal="center" vertical="center" wrapText="1"/>
    </xf>
    <xf numFmtId="0" fontId="7" fillId="0" borderId="17" xfId="0" applyFont="1" applyBorder="1" applyProtection="1">
      <protection hidden="1"/>
    </xf>
    <xf numFmtId="0" fontId="7" fillId="0" borderId="19" xfId="0" applyFont="1" applyBorder="1" applyProtection="1">
      <protection hidden="1"/>
    </xf>
    <xf numFmtId="168" fontId="7" fillId="3" borderId="17" xfId="3" applyNumberFormat="1" applyFont="1" applyFill="1" applyBorder="1" applyAlignment="1" applyProtection="1">
      <alignment horizontal="left" vertical="center"/>
      <protection locked="0" hidden="1"/>
    </xf>
    <xf numFmtId="0" fontId="12" fillId="0" borderId="10" xfId="0" applyFont="1" applyBorder="1" applyAlignment="1">
      <alignment vertical="center"/>
    </xf>
    <xf numFmtId="171" fontId="12" fillId="0" borderId="19" xfId="0" applyNumberFormat="1" applyFont="1" applyBorder="1" applyAlignment="1">
      <alignment horizontal="center" vertical="center" wrapText="1"/>
    </xf>
    <xf numFmtId="0" fontId="10" fillId="0" borderId="19" xfId="0" applyFont="1" applyBorder="1" applyProtection="1">
      <protection hidden="1"/>
    </xf>
    <xf numFmtId="2" fontId="11" fillId="0" borderId="19" xfId="0" applyNumberFormat="1" applyFont="1" applyBorder="1" applyAlignment="1">
      <alignment horizontal="center" vertical="center" wrapText="1"/>
    </xf>
    <xf numFmtId="177" fontId="7" fillId="3" borderId="0" xfId="0" applyNumberFormat="1" applyFont="1" applyFill="1" applyAlignment="1" applyProtection="1">
      <alignment horizontal="left" vertical="center"/>
      <protection hidden="1"/>
    </xf>
    <xf numFmtId="0" fontId="23" fillId="3" borderId="18" xfId="0" applyFont="1" applyFill="1" applyBorder="1" applyAlignment="1" applyProtection="1">
      <alignment vertical="center"/>
      <protection hidden="1"/>
    </xf>
    <xf numFmtId="0" fontId="19" fillId="3" borderId="18" xfId="0" applyFont="1" applyFill="1" applyBorder="1" applyAlignment="1" applyProtection="1">
      <alignment vertical="center"/>
      <protection hidden="1"/>
    </xf>
    <xf numFmtId="0" fontId="20" fillId="3" borderId="18" xfId="0" applyFont="1" applyFill="1" applyBorder="1" applyAlignment="1" applyProtection="1">
      <alignment vertical="center"/>
      <protection hidden="1"/>
    </xf>
    <xf numFmtId="165" fontId="7" fillId="3" borderId="18" xfId="0" quotePrefix="1" applyNumberFormat="1" applyFont="1" applyFill="1" applyBorder="1" applyAlignment="1" applyProtection="1">
      <alignment horizontal="left" vertical="center"/>
      <protection locked="0" hidden="1"/>
    </xf>
    <xf numFmtId="0" fontId="0" fillId="0" borderId="42" xfId="0" applyBorder="1" applyAlignment="1">
      <alignment horizontal="left" vertical="center"/>
    </xf>
    <xf numFmtId="0" fontId="0" fillId="0" borderId="47" xfId="0" applyBorder="1" applyAlignment="1">
      <alignment horizontal="left" vertical="center"/>
    </xf>
    <xf numFmtId="0" fontId="43" fillId="0" borderId="12" xfId="2" applyFont="1" applyBorder="1" applyAlignment="1">
      <alignment horizontal="center" vertical="center" wrapText="1"/>
    </xf>
    <xf numFmtId="4" fontId="48" fillId="0" borderId="0" xfId="23" applyNumberFormat="1" applyFont="1" applyAlignment="1">
      <alignment vertical="center" wrapText="1"/>
    </xf>
    <xf numFmtId="4" fontId="50" fillId="0" borderId="0" xfId="23" applyNumberFormat="1" applyFont="1" applyAlignment="1">
      <alignment vertical="center" wrapText="1"/>
    </xf>
    <xf numFmtId="4" fontId="33" fillId="0" borderId="0" xfId="23" applyNumberFormat="1" applyFont="1" applyAlignment="1">
      <alignment vertical="center" wrapText="1"/>
    </xf>
    <xf numFmtId="3" fontId="50" fillId="0" borderId="0" xfId="23" applyNumberFormat="1" applyFont="1" applyAlignment="1">
      <alignment horizontal="center" vertical="center" wrapText="1"/>
    </xf>
    <xf numFmtId="3" fontId="50" fillId="0" borderId="1" xfId="23" applyNumberFormat="1" applyFont="1" applyBorder="1" applyAlignment="1">
      <alignment horizontal="center" vertical="center" wrapText="1"/>
    </xf>
    <xf numFmtId="4" fontId="50" fillId="0" borderId="1" xfId="23" applyNumberFormat="1" applyFont="1" applyBorder="1" applyAlignment="1">
      <alignment vertical="center" wrapText="1"/>
    </xf>
    <xf numFmtId="4" fontId="50" fillId="0" borderId="13" xfId="23" applyNumberFormat="1" applyFont="1" applyBorder="1" applyAlignment="1">
      <alignment vertical="center" wrapText="1"/>
    </xf>
    <xf numFmtId="0" fontId="3" fillId="3" borderId="0" xfId="18" applyFill="1"/>
    <xf numFmtId="4" fontId="17" fillId="3" borderId="9" xfId="17" applyNumberFormat="1" applyFont="1" applyFill="1" applyBorder="1" applyAlignment="1">
      <alignment vertical="center"/>
    </xf>
    <xf numFmtId="0" fontId="3" fillId="3" borderId="14" xfId="18" applyFill="1" applyBorder="1"/>
    <xf numFmtId="4" fontId="6" fillId="3" borderId="14" xfId="17" applyNumberFormat="1" applyFill="1" applyBorder="1" applyAlignment="1">
      <alignment vertical="center"/>
    </xf>
    <xf numFmtId="4" fontId="11" fillId="3" borderId="14" xfId="17" applyNumberFormat="1" applyFont="1" applyFill="1" applyBorder="1" applyAlignment="1">
      <alignment vertical="center"/>
    </xf>
    <xf numFmtId="0" fontId="28" fillId="3" borderId="15" xfId="0" applyFont="1" applyFill="1" applyBorder="1" applyAlignment="1" applyProtection="1">
      <alignment vertical="center" wrapText="1"/>
      <protection hidden="1"/>
    </xf>
    <xf numFmtId="0" fontId="24" fillId="3" borderId="0" xfId="2" applyFont="1" applyFill="1"/>
    <xf numFmtId="0" fontId="38" fillId="3" borderId="9" xfId="2" applyFont="1" applyFill="1" applyBorder="1" applyAlignment="1">
      <alignment vertical="center" wrapText="1"/>
    </xf>
    <xf numFmtId="0" fontId="24" fillId="3" borderId="15" xfId="2" applyFont="1" applyFill="1" applyBorder="1"/>
    <xf numFmtId="0" fontId="37" fillId="3" borderId="0" xfId="20" applyFill="1"/>
    <xf numFmtId="0" fontId="8" fillId="3" borderId="0" xfId="0" applyFont="1" applyFill="1" applyAlignment="1" applyProtection="1">
      <alignment horizontal="center"/>
      <protection hidden="1"/>
    </xf>
    <xf numFmtId="0" fontId="17" fillId="3" borderId="9" xfId="2" applyFont="1" applyFill="1" applyBorder="1" applyAlignment="1" applyProtection="1">
      <alignment vertical="center" wrapText="1"/>
      <protection hidden="1"/>
    </xf>
    <xf numFmtId="0" fontId="28" fillId="3" borderId="14" xfId="2" applyFont="1" applyFill="1" applyBorder="1" applyAlignment="1" applyProtection="1">
      <alignment vertical="center" wrapText="1"/>
      <protection hidden="1"/>
    </xf>
    <xf numFmtId="3" fontId="11" fillId="3" borderId="15" xfId="2" applyNumberFormat="1" applyFont="1" applyFill="1" applyBorder="1" applyAlignment="1" applyProtection="1">
      <alignment horizontal="center" vertical="center" wrapText="1"/>
      <protection hidden="1"/>
    </xf>
    <xf numFmtId="0" fontId="17" fillId="3" borderId="21" xfId="2" applyFont="1" applyFill="1" applyBorder="1" applyProtection="1">
      <protection hidden="1"/>
    </xf>
    <xf numFmtId="0" fontId="11" fillId="3" borderId="8" xfId="14" applyFont="1" applyFill="1" applyBorder="1" applyAlignment="1">
      <alignment horizontal="center" vertical="center"/>
    </xf>
    <xf numFmtId="0" fontId="7" fillId="3" borderId="14" xfId="0" applyFont="1" applyFill="1" applyBorder="1" applyProtection="1">
      <protection hidden="1"/>
    </xf>
    <xf numFmtId="0" fontId="6" fillId="0" borderId="82" xfId="0" applyFont="1" applyBorder="1" applyAlignment="1" applyProtection="1">
      <alignment horizontal="center" vertical="center" wrapText="1"/>
      <protection hidden="1"/>
    </xf>
    <xf numFmtId="0" fontId="6" fillId="3" borderId="24" xfId="0" applyFont="1" applyFill="1" applyBorder="1" applyAlignment="1" applyProtection="1">
      <alignment horizontal="center" vertical="center" wrapText="1"/>
      <protection hidden="1"/>
    </xf>
    <xf numFmtId="0" fontId="17" fillId="2" borderId="22" xfId="0" applyFont="1" applyFill="1" applyBorder="1" applyAlignment="1" applyProtection="1">
      <alignment horizontal="center" vertical="center"/>
      <protection hidden="1"/>
    </xf>
    <xf numFmtId="164" fontId="0" fillId="2" borderId="89" xfId="0" applyNumberFormat="1" applyFill="1" applyBorder="1" applyAlignment="1" applyProtection="1">
      <alignment vertical="center"/>
      <protection hidden="1"/>
    </xf>
    <xf numFmtId="164" fontId="0" fillId="2" borderId="91" xfId="0" applyNumberFormat="1" applyFill="1" applyBorder="1" applyAlignment="1" applyProtection="1">
      <alignment vertical="center"/>
      <protection hidden="1"/>
    </xf>
    <xf numFmtId="164" fontId="0" fillId="2" borderId="93" xfId="0" applyNumberFormat="1" applyFill="1" applyBorder="1" applyAlignment="1" applyProtection="1">
      <alignment vertical="center"/>
      <protection hidden="1"/>
    </xf>
    <xf numFmtId="0" fontId="0" fillId="2" borderId="61" xfId="0" applyFill="1" applyBorder="1" applyAlignment="1" applyProtection="1">
      <alignment vertical="center"/>
      <protection hidden="1"/>
    </xf>
    <xf numFmtId="164" fontId="8" fillId="2" borderId="22" xfId="0" applyNumberFormat="1" applyFont="1" applyFill="1" applyBorder="1" applyAlignment="1" applyProtection="1">
      <alignment horizontal="center" vertical="center"/>
      <protection hidden="1"/>
    </xf>
    <xf numFmtId="164" fontId="8" fillId="2" borderId="85" xfId="0" applyNumberFormat="1" applyFont="1" applyFill="1" applyBorder="1" applyAlignment="1" applyProtection="1">
      <alignment horizontal="center" vertical="center"/>
      <protection hidden="1"/>
    </xf>
    <xf numFmtId="0" fontId="6" fillId="2" borderId="92" xfId="0" applyFont="1" applyFill="1" applyBorder="1" applyAlignment="1" applyProtection="1">
      <alignment horizontal="left" vertical="center"/>
      <protection hidden="1"/>
    </xf>
    <xf numFmtId="164" fontId="0" fillId="2" borderId="96" xfId="0" applyNumberFormat="1" applyFill="1" applyBorder="1" applyAlignment="1" applyProtection="1">
      <alignment vertical="center"/>
      <protection hidden="1"/>
    </xf>
    <xf numFmtId="0" fontId="8" fillId="2" borderId="61" xfId="0" applyFont="1" applyFill="1" applyBorder="1" applyAlignment="1" applyProtection="1">
      <alignment vertical="center"/>
      <protection hidden="1"/>
    </xf>
    <xf numFmtId="0" fontId="6" fillId="2" borderId="97" xfId="0" applyFont="1" applyFill="1" applyBorder="1" applyAlignment="1" applyProtection="1">
      <alignment vertical="center"/>
      <protection hidden="1"/>
    </xf>
    <xf numFmtId="0" fontId="6" fillId="2" borderId="92" xfId="0" applyFont="1" applyFill="1" applyBorder="1" applyAlignment="1" applyProtection="1">
      <alignment vertical="center"/>
      <protection hidden="1"/>
    </xf>
    <xf numFmtId="0" fontId="8" fillId="0" borderId="61" xfId="0" applyFont="1" applyBorder="1" applyAlignment="1" applyProtection="1">
      <alignment vertical="center"/>
      <protection hidden="1"/>
    </xf>
    <xf numFmtId="164" fontId="8" fillId="0" borderId="22" xfId="0" applyNumberFormat="1" applyFont="1" applyBorder="1" applyAlignment="1" applyProtection="1">
      <alignment horizontal="center" vertical="center"/>
      <protection hidden="1"/>
    </xf>
    <xf numFmtId="0" fontId="0" fillId="0" borderId="61" xfId="0" applyBorder="1" applyAlignment="1" applyProtection="1">
      <alignment vertical="center"/>
      <protection hidden="1"/>
    </xf>
    <xf numFmtId="0" fontId="52" fillId="0" borderId="0" xfId="18" applyFont="1"/>
    <xf numFmtId="0" fontId="14" fillId="3" borderId="11" xfId="17" quotePrefix="1" applyFont="1" applyFill="1" applyBorder="1" applyAlignment="1">
      <alignment horizontal="center" vertical="center"/>
    </xf>
    <xf numFmtId="0" fontId="14" fillId="3" borderId="1" xfId="17" quotePrefix="1" applyFont="1" applyFill="1" applyBorder="1" applyAlignment="1">
      <alignment horizontal="center" vertical="center"/>
    </xf>
    <xf numFmtId="0" fontId="6" fillId="3" borderId="80" xfId="17" applyFill="1" applyBorder="1"/>
    <xf numFmtId="4" fontId="11" fillId="3" borderId="2" xfId="17" applyNumberFormat="1" applyFont="1" applyFill="1" applyBorder="1" applyAlignment="1">
      <alignment vertical="center"/>
    </xf>
    <xf numFmtId="0" fontId="17" fillId="3" borderId="83" xfId="0" applyFont="1" applyFill="1" applyBorder="1" applyProtection="1">
      <protection hidden="1"/>
    </xf>
    <xf numFmtId="0" fontId="35" fillId="3" borderId="80" xfId="17" applyFont="1" applyFill="1" applyBorder="1" applyAlignment="1">
      <alignment horizontal="left" vertical="center"/>
    </xf>
    <xf numFmtId="4" fontId="26" fillId="3" borderId="2" xfId="17" applyNumberFormat="1" applyFont="1" applyFill="1" applyBorder="1" applyAlignment="1">
      <alignment vertical="center" wrapText="1"/>
    </xf>
    <xf numFmtId="0" fontId="14" fillId="3" borderId="22" xfId="17" quotePrefix="1" applyFont="1" applyFill="1" applyBorder="1" applyAlignment="1">
      <alignment horizontal="center" vertical="center"/>
    </xf>
    <xf numFmtId="173" fontId="11" fillId="3" borderId="23" xfId="17" applyNumberFormat="1" applyFont="1" applyFill="1" applyBorder="1" applyAlignment="1">
      <alignment vertical="center"/>
    </xf>
    <xf numFmtId="0" fontId="11" fillId="0" borderId="84" xfId="17" applyFont="1" applyBorder="1" applyAlignment="1">
      <alignment vertical="center"/>
    </xf>
    <xf numFmtId="0" fontId="11" fillId="0" borderId="14" xfId="17" applyFont="1" applyBorder="1" applyAlignment="1">
      <alignment horizontal="left" vertical="center" wrapText="1"/>
    </xf>
    <xf numFmtId="0" fontId="11" fillId="0" borderId="25" xfId="17" applyFont="1" applyBorder="1" applyAlignment="1">
      <alignment vertical="center"/>
    </xf>
    <xf numFmtId="0" fontId="11" fillId="0" borderId="26" xfId="17" applyFont="1" applyBorder="1" applyAlignment="1">
      <alignment horizontal="left" vertical="center" wrapText="1"/>
    </xf>
    <xf numFmtId="0" fontId="24" fillId="3" borderId="80" xfId="2" applyFont="1" applyFill="1" applyBorder="1"/>
    <xf numFmtId="0" fontId="24" fillId="3" borderId="2" xfId="2" applyFont="1" applyFill="1" applyBorder="1"/>
    <xf numFmtId="0" fontId="38" fillId="3" borderId="83" xfId="2" applyFont="1" applyFill="1" applyBorder="1" applyAlignment="1">
      <alignment vertical="top"/>
    </xf>
    <xf numFmtId="17" fontId="43" fillId="3" borderId="23" xfId="2" quotePrefix="1" applyNumberFormat="1" applyFont="1" applyFill="1" applyBorder="1" applyAlignment="1">
      <alignment horizontal="center" vertical="center"/>
    </xf>
    <xf numFmtId="1" fontId="46" fillId="3" borderId="102" xfId="2" applyNumberFormat="1" applyFont="1" applyFill="1" applyBorder="1" applyAlignment="1">
      <alignment horizontal="center" vertical="top" shrinkToFit="1"/>
    </xf>
    <xf numFmtId="0" fontId="46" fillId="3" borderId="103" xfId="2" applyFont="1" applyFill="1" applyBorder="1" applyAlignment="1">
      <alignment horizontal="left" vertical="center" wrapText="1"/>
    </xf>
    <xf numFmtId="1" fontId="46" fillId="3" borderId="104" xfId="2" applyNumberFormat="1" applyFont="1" applyFill="1" applyBorder="1" applyAlignment="1">
      <alignment horizontal="center" vertical="top" shrinkToFit="1"/>
    </xf>
    <xf numFmtId="10" fontId="46" fillId="3" borderId="103" xfId="2" applyNumberFormat="1" applyFont="1" applyFill="1" applyBorder="1" applyAlignment="1">
      <alignment horizontal="right" vertical="top" shrinkToFit="1"/>
    </xf>
    <xf numFmtId="10" fontId="39" fillId="3" borderId="103" xfId="2" applyNumberFormat="1" applyFont="1" applyFill="1" applyBorder="1" applyAlignment="1">
      <alignment horizontal="right" vertical="top" shrinkToFit="1"/>
    </xf>
    <xf numFmtId="0" fontId="40" fillId="3" borderId="0" xfId="2" applyFont="1" applyFill="1"/>
    <xf numFmtId="4" fontId="44" fillId="0" borderId="96" xfId="12" applyNumberFormat="1" applyFont="1" applyBorder="1" applyAlignment="1">
      <alignment vertical="center" wrapText="1"/>
    </xf>
    <xf numFmtId="4" fontId="44" fillId="0" borderId="98" xfId="12" applyNumberFormat="1" applyFont="1" applyBorder="1" applyAlignment="1">
      <alignment vertical="center" wrapText="1"/>
    </xf>
    <xf numFmtId="4" fontId="44" fillId="0" borderId="22" xfId="2" applyNumberFormat="1" applyFont="1" applyBorder="1" applyAlignment="1">
      <alignment horizontal="center" vertical="center" wrapText="1"/>
    </xf>
    <xf numFmtId="0" fontId="44" fillId="0" borderId="97" xfId="2" applyFont="1" applyBorder="1" applyAlignment="1">
      <alignment horizontal="center" vertical="center" wrapText="1"/>
    </xf>
    <xf numFmtId="164" fontId="44" fillId="0" borderId="89" xfId="2" applyNumberFormat="1" applyFont="1" applyBorder="1" applyAlignment="1">
      <alignment horizontal="right" vertical="center" wrapText="1"/>
    </xf>
    <xf numFmtId="0" fontId="44" fillId="0" borderId="92" xfId="2" applyFont="1" applyBorder="1" applyAlignment="1">
      <alignment horizontal="center" vertical="center" wrapText="1"/>
    </xf>
    <xf numFmtId="164" fontId="44" fillId="0" borderId="93" xfId="2" applyNumberFormat="1" applyFont="1" applyBorder="1" applyAlignment="1">
      <alignment horizontal="right" vertical="center" wrapText="1"/>
    </xf>
    <xf numFmtId="0" fontId="44" fillId="0" borderId="94" xfId="2" applyFont="1" applyBorder="1" applyAlignment="1">
      <alignment horizontal="center" vertical="center" wrapText="1"/>
    </xf>
    <xf numFmtId="164" fontId="44" fillId="0" borderId="95" xfId="2" applyNumberFormat="1" applyFont="1" applyBorder="1" applyAlignment="1">
      <alignment horizontal="right" vertical="center" wrapText="1"/>
    </xf>
    <xf numFmtId="164" fontId="43" fillId="0" borderId="22" xfId="2" applyNumberFormat="1" applyFont="1" applyBorder="1" applyAlignment="1">
      <alignment horizontal="right" vertical="center" wrapText="1"/>
    </xf>
    <xf numFmtId="164" fontId="44" fillId="0" borderId="89" xfId="4" applyFont="1" applyBorder="1" applyAlignment="1">
      <alignment horizontal="right" vertical="center" wrapText="1"/>
    </xf>
    <xf numFmtId="164" fontId="44" fillId="0" borderId="93" xfId="4" applyFont="1" applyBorder="1" applyAlignment="1">
      <alignment horizontal="right" vertical="center" wrapText="1"/>
    </xf>
    <xf numFmtId="164" fontId="44" fillId="0" borderId="95" xfId="4" applyFont="1" applyBorder="1" applyAlignment="1">
      <alignment horizontal="right" vertical="center" wrapText="1"/>
    </xf>
    <xf numFmtId="0" fontId="43" fillId="0" borderId="61" xfId="2" applyFont="1" applyBorder="1" applyAlignment="1">
      <alignment horizontal="center" vertical="center" wrapText="1"/>
    </xf>
    <xf numFmtId="164" fontId="43" fillId="0" borderId="85" xfId="2" applyNumberFormat="1" applyFont="1" applyBorder="1" applyAlignment="1">
      <alignment horizontal="right" vertical="center" wrapText="1"/>
    </xf>
    <xf numFmtId="44" fontId="50" fillId="0" borderId="0" xfId="1" applyFont="1" applyAlignment="1">
      <alignment vertical="center" wrapText="1"/>
    </xf>
    <xf numFmtId="4" fontId="33" fillId="3" borderId="16" xfId="23" quotePrefix="1" applyNumberFormat="1" applyFont="1" applyFill="1" applyBorder="1" applyAlignment="1">
      <alignment horizontal="center" vertical="center" wrapText="1"/>
    </xf>
    <xf numFmtId="4" fontId="33" fillId="3" borderId="0" xfId="23" quotePrefix="1" applyNumberFormat="1" applyFont="1" applyFill="1" applyAlignment="1">
      <alignment horizontal="center" vertical="center" wrapText="1"/>
    </xf>
    <xf numFmtId="4" fontId="33" fillId="3" borderId="0" xfId="23" applyNumberFormat="1" applyFont="1" applyFill="1" applyAlignment="1">
      <alignment horizontal="right" vertical="center" wrapText="1"/>
    </xf>
    <xf numFmtId="10" fontId="33" fillId="3" borderId="17" xfId="23" applyNumberFormat="1" applyFont="1" applyFill="1" applyBorder="1" applyAlignment="1">
      <alignment horizontal="center" vertical="center" wrapText="1"/>
    </xf>
    <xf numFmtId="0" fontId="8" fillId="4" borderId="24" xfId="0" applyFont="1" applyFill="1" applyBorder="1" applyAlignment="1" applyProtection="1">
      <alignment horizontal="center" vertical="center" wrapText="1"/>
      <protection hidden="1"/>
    </xf>
    <xf numFmtId="4" fontId="8" fillId="4" borderId="1" xfId="0" applyNumberFormat="1" applyFont="1" applyFill="1" applyBorder="1" applyAlignment="1" applyProtection="1">
      <alignment vertical="center"/>
      <protection hidden="1"/>
    </xf>
    <xf numFmtId="0" fontId="8" fillId="4" borderId="12" xfId="0" applyFont="1" applyFill="1" applyBorder="1" applyAlignment="1" applyProtection="1">
      <alignment horizontal="center" vertical="center"/>
      <protection hidden="1"/>
    </xf>
    <xf numFmtId="0" fontId="8" fillId="4" borderId="61" xfId="0" applyFont="1" applyFill="1" applyBorder="1" applyAlignment="1" applyProtection="1">
      <alignment vertical="center"/>
      <protection hidden="1"/>
    </xf>
    <xf numFmtId="0" fontId="8" fillId="4" borderId="12" xfId="0" applyFont="1" applyFill="1" applyBorder="1" applyAlignment="1" applyProtection="1">
      <alignment vertical="center"/>
      <protection hidden="1"/>
    </xf>
    <xf numFmtId="164" fontId="8" fillId="4" borderId="12" xfId="4" applyFont="1" applyFill="1" applyBorder="1" applyAlignment="1" applyProtection="1">
      <alignment horizontal="center" vertical="center"/>
      <protection hidden="1"/>
    </xf>
    <xf numFmtId="164" fontId="8" fillId="4" borderId="22" xfId="0" applyNumberFormat="1" applyFont="1" applyFill="1" applyBorder="1" applyAlignment="1" applyProtection="1">
      <alignment horizontal="center" vertical="center"/>
      <protection hidden="1"/>
    </xf>
    <xf numFmtId="0" fontId="0" fillId="4" borderId="61" xfId="0" applyFill="1" applyBorder="1" applyAlignment="1" applyProtection="1">
      <alignment vertical="center"/>
      <protection hidden="1"/>
    </xf>
    <xf numFmtId="0" fontId="0" fillId="4" borderId="12" xfId="0" applyFill="1" applyBorder="1" applyAlignment="1" applyProtection="1">
      <alignment vertical="center"/>
      <protection hidden="1"/>
    </xf>
    <xf numFmtId="0" fontId="0" fillId="4" borderId="12" xfId="0" applyFill="1" applyBorder="1" applyAlignment="1" applyProtection="1">
      <alignment horizontal="center" vertical="center"/>
      <protection hidden="1"/>
    </xf>
    <xf numFmtId="10" fontId="14" fillId="4" borderId="75" xfId="17" applyNumberFormat="1" applyFont="1" applyFill="1" applyBorder="1" applyAlignment="1">
      <alignment horizontal="center" vertical="center"/>
    </xf>
    <xf numFmtId="0" fontId="40" fillId="4" borderId="100" xfId="2" applyFont="1" applyFill="1" applyBorder="1" applyAlignment="1">
      <alignment horizontal="center" vertical="center" wrapText="1"/>
    </xf>
    <xf numFmtId="0" fontId="40" fillId="4" borderId="73" xfId="2" applyFont="1" applyFill="1" applyBorder="1" applyAlignment="1">
      <alignment horizontal="center" vertical="center" wrapText="1"/>
    </xf>
    <xf numFmtId="0" fontId="40" fillId="4" borderId="101" xfId="2" applyFont="1" applyFill="1" applyBorder="1" applyAlignment="1">
      <alignment horizontal="center" vertical="center" wrapText="1"/>
    </xf>
    <xf numFmtId="10" fontId="45" fillId="4" borderId="108" xfId="2" applyNumberFormat="1" applyFont="1" applyFill="1" applyBorder="1" applyAlignment="1">
      <alignment vertical="center" wrapText="1"/>
    </xf>
    <xf numFmtId="0" fontId="44" fillId="5" borderId="31" xfId="14" applyFont="1" applyFill="1" applyBorder="1"/>
    <xf numFmtId="0" fontId="44" fillId="5" borderId="79" xfId="14" applyFont="1" applyFill="1" applyBorder="1"/>
    <xf numFmtId="0" fontId="44" fillId="5" borderId="27" xfId="14" applyFont="1" applyFill="1" applyBorder="1"/>
    <xf numFmtId="0" fontId="44" fillId="5" borderId="18" xfId="14" applyFont="1" applyFill="1" applyBorder="1"/>
    <xf numFmtId="0" fontId="43" fillId="4" borderId="61" xfId="2" quotePrefix="1" applyFont="1" applyFill="1" applyBorder="1" applyAlignment="1">
      <alignment horizontal="center" vertical="center" wrapText="1"/>
    </xf>
    <xf numFmtId="164" fontId="39" fillId="4" borderId="99" xfId="12" applyNumberFormat="1" applyFont="1" applyFill="1" applyBorder="1" applyAlignment="1">
      <alignment vertical="center" wrapText="1"/>
    </xf>
    <xf numFmtId="0" fontId="8" fillId="5" borderId="1" xfId="21" quotePrefix="1" applyFont="1" applyFill="1" applyBorder="1" applyAlignment="1">
      <alignment horizontal="center" vertical="center" wrapText="1"/>
    </xf>
    <xf numFmtId="0" fontId="8" fillId="5" borderId="1" xfId="20" applyFont="1" applyFill="1" applyBorder="1" applyAlignment="1">
      <alignment horizontal="center" vertical="center"/>
    </xf>
    <xf numFmtId="10" fontId="11" fillId="5" borderId="73" xfId="21" applyNumberFormat="1" applyFont="1" applyFill="1" applyBorder="1" applyAlignment="1">
      <alignment horizontal="center" vertical="center" wrapText="1"/>
    </xf>
    <xf numFmtId="10" fontId="11" fillId="5" borderId="74" xfId="21" applyNumberFormat="1" applyFont="1" applyFill="1" applyBorder="1" applyAlignment="1">
      <alignment horizontal="center" vertical="center" wrapText="1"/>
    </xf>
    <xf numFmtId="0" fontId="46" fillId="0" borderId="80" xfId="11" applyFont="1" applyBorder="1" applyAlignment="1">
      <alignment horizontal="center" vertical="center" wrapText="1"/>
    </xf>
    <xf numFmtId="0" fontId="46" fillId="0" borderId="0" xfId="11" applyFont="1" applyAlignment="1">
      <alignment horizontal="center" vertical="center" wrapText="1"/>
    </xf>
    <xf numFmtId="0" fontId="46" fillId="0" borderId="2" xfId="11" applyFont="1" applyBorder="1" applyAlignment="1">
      <alignment horizontal="center" vertical="center" wrapText="1"/>
    </xf>
    <xf numFmtId="0" fontId="44" fillId="0" borderId="0" xfId="11" applyFont="1" applyAlignment="1">
      <alignment horizontal="center" vertical="center" wrapText="1"/>
    </xf>
    <xf numFmtId="0" fontId="6" fillId="0" borderId="18" xfId="0" applyFont="1" applyBorder="1" applyProtection="1">
      <protection hidden="1"/>
    </xf>
    <xf numFmtId="0" fontId="6" fillId="0" borderId="19" xfId="0" applyFont="1" applyBorder="1" applyProtection="1">
      <protection hidden="1"/>
    </xf>
    <xf numFmtId="169" fontId="44" fillId="0" borderId="41" xfId="2" applyNumberFormat="1" applyFont="1" applyBorder="1" applyAlignment="1">
      <alignment horizontal="right" vertical="center" wrapText="1"/>
    </xf>
    <xf numFmtId="169" fontId="44" fillId="0" borderId="43" xfId="2" applyNumberFormat="1" applyFont="1" applyBorder="1" applyAlignment="1">
      <alignment horizontal="right" vertical="center" wrapText="1"/>
    </xf>
    <xf numFmtId="0" fontId="11" fillId="4" borderId="13" xfId="0" applyFont="1" applyFill="1" applyBorder="1" applyAlignment="1">
      <alignment horizontal="center" vertical="center" wrapText="1"/>
    </xf>
    <xf numFmtId="10" fontId="11" fillId="4" borderId="73" xfId="21" applyNumberFormat="1" applyFont="1" applyFill="1" applyBorder="1" applyAlignment="1">
      <alignment horizontal="center" vertical="center" wrapText="1"/>
    </xf>
    <xf numFmtId="10" fontId="11" fillId="4" borderId="74" xfId="21" applyNumberFormat="1" applyFont="1" applyFill="1" applyBorder="1" applyAlignment="1">
      <alignment horizontal="center" vertical="center" wrapText="1"/>
    </xf>
    <xf numFmtId="0" fontId="7" fillId="0" borderId="0" xfId="2" applyFont="1" applyProtection="1">
      <protection hidden="1"/>
    </xf>
    <xf numFmtId="0" fontId="38" fillId="0" borderId="9" xfId="2" applyFont="1" applyBorder="1" applyAlignment="1" applyProtection="1">
      <alignment vertical="center" wrapText="1"/>
      <protection hidden="1"/>
    </xf>
    <xf numFmtId="0" fontId="24" fillId="0" borderId="14" xfId="2" applyFont="1" applyBorder="1" applyAlignment="1" applyProtection="1">
      <alignment vertical="center" wrapText="1"/>
      <protection hidden="1"/>
    </xf>
    <xf numFmtId="0" fontId="42" fillId="0" borderId="14" xfId="2" applyFont="1" applyBorder="1" applyAlignment="1" applyProtection="1">
      <alignment vertical="center" wrapText="1"/>
      <protection hidden="1"/>
    </xf>
    <xf numFmtId="0" fontId="42" fillId="0" borderId="15" xfId="2" applyFont="1" applyBorder="1" applyAlignment="1" applyProtection="1">
      <alignment vertical="center" wrapText="1"/>
      <protection hidden="1"/>
    </xf>
    <xf numFmtId="0" fontId="38" fillId="0" borderId="7" xfId="2" applyFont="1" applyBorder="1" applyProtection="1">
      <protection hidden="1"/>
    </xf>
    <xf numFmtId="0" fontId="43" fillId="0" borderId="8" xfId="14" applyFont="1" applyBorder="1" applyAlignment="1">
      <alignment horizontal="center" vertical="center"/>
    </xf>
    <xf numFmtId="0" fontId="38" fillId="0" borderId="0" xfId="0" applyFont="1" applyProtection="1">
      <protection hidden="1"/>
    </xf>
    <xf numFmtId="0" fontId="40" fillId="0" borderId="0" xfId="0" applyFont="1" applyAlignment="1" applyProtection="1">
      <alignment horizontal="left" vertical="center" wrapText="1"/>
      <protection hidden="1"/>
    </xf>
    <xf numFmtId="0" fontId="24" fillId="0" borderId="0" xfId="0" applyFont="1" applyAlignment="1" applyProtection="1">
      <alignment wrapText="1"/>
      <protection hidden="1"/>
    </xf>
    <xf numFmtId="0" fontId="11" fillId="0" borderId="25" xfId="2" applyFont="1" applyBorder="1" applyAlignment="1" applyProtection="1">
      <alignment vertical="center"/>
      <protection hidden="1"/>
    </xf>
    <xf numFmtId="0" fontId="11" fillId="0" borderId="26" xfId="2" applyFont="1" applyBorder="1" applyAlignment="1" applyProtection="1">
      <alignment vertical="center"/>
      <protection hidden="1"/>
    </xf>
    <xf numFmtId="0" fontId="11" fillId="0" borderId="4" xfId="2" applyFont="1" applyBorder="1" applyAlignment="1" applyProtection="1">
      <alignment vertical="center"/>
      <protection hidden="1"/>
    </xf>
    <xf numFmtId="0" fontId="7" fillId="0" borderId="0" xfId="2" applyFont="1" applyAlignment="1" applyProtection="1">
      <alignment vertical="center"/>
      <protection hidden="1"/>
    </xf>
    <xf numFmtId="0" fontId="7" fillId="0" borderId="1" xfId="2" applyFont="1" applyBorder="1" applyAlignment="1" applyProtection="1">
      <alignment horizontal="center" vertical="center"/>
      <protection hidden="1"/>
    </xf>
    <xf numFmtId="0" fontId="7" fillId="0" borderId="22" xfId="2" applyFont="1" applyBorder="1" applyAlignment="1" applyProtection="1">
      <alignment horizontal="center" vertical="center"/>
      <protection hidden="1"/>
    </xf>
    <xf numFmtId="0" fontId="38" fillId="0" borderId="1" xfId="0" applyFont="1" applyBorder="1" applyAlignment="1">
      <alignment horizontal="center" vertical="center" wrapText="1"/>
    </xf>
    <xf numFmtId="4" fontId="38" fillId="0" borderId="1" xfId="0" applyNumberFormat="1" applyFont="1" applyBorder="1" applyAlignment="1">
      <alignment horizontal="center" vertical="center" wrapText="1"/>
    </xf>
    <xf numFmtId="0" fontId="7" fillId="0" borderId="24" xfId="2" applyFont="1" applyBorder="1" applyAlignment="1" applyProtection="1">
      <alignment vertical="center"/>
      <protection hidden="1"/>
    </xf>
    <xf numFmtId="4" fontId="7" fillId="0" borderId="30" xfId="2" applyNumberFormat="1" applyFont="1" applyBorder="1" applyAlignment="1" applyProtection="1">
      <alignment horizontal="center" vertical="center"/>
      <protection hidden="1"/>
    </xf>
    <xf numFmtId="9" fontId="7" fillId="0" borderId="1" xfId="2" applyNumberFormat="1" applyFont="1" applyBorder="1" applyAlignment="1" applyProtection="1">
      <alignment horizontal="center" vertical="center"/>
      <protection hidden="1"/>
    </xf>
    <xf numFmtId="10" fontId="7" fillId="0" borderId="56" xfId="2" applyNumberFormat="1" applyFont="1" applyBorder="1" applyAlignment="1" applyProtection="1">
      <alignment horizontal="center" vertical="center"/>
      <protection hidden="1"/>
    </xf>
    <xf numFmtId="4" fontId="7" fillId="0" borderId="24" xfId="2" applyNumberFormat="1" applyFont="1" applyBorder="1" applyAlignment="1" applyProtection="1">
      <alignment horizontal="center" vertical="center"/>
      <protection hidden="1"/>
    </xf>
    <xf numFmtId="4" fontId="7" fillId="0" borderId="1" xfId="2" applyNumberFormat="1" applyFont="1" applyBorder="1" applyAlignment="1" applyProtection="1">
      <alignment horizontal="center" vertical="center"/>
      <protection hidden="1"/>
    </xf>
    <xf numFmtId="4" fontId="7" fillId="0" borderId="56" xfId="2" applyNumberFormat="1" applyFont="1" applyBorder="1" applyAlignment="1" applyProtection="1">
      <alignment horizontal="center" vertical="center"/>
      <protection hidden="1"/>
    </xf>
    <xf numFmtId="0" fontId="7" fillId="0" borderId="0" xfId="2" applyFont="1" applyAlignment="1" applyProtection="1">
      <alignment horizontal="right" vertical="center"/>
      <protection hidden="1"/>
    </xf>
    <xf numFmtId="164" fontId="40" fillId="0" borderId="1" xfId="0" applyNumberFormat="1" applyFont="1" applyBorder="1" applyAlignment="1">
      <alignment horizontal="right" vertical="center" wrapText="1"/>
    </xf>
    <xf numFmtId="174" fontId="7" fillId="0" borderId="0" xfId="2" applyNumberFormat="1" applyFont="1" applyProtection="1">
      <protection hidden="1"/>
    </xf>
    <xf numFmtId="0" fontId="7" fillId="0" borderId="0" xfId="2" applyFont="1" applyAlignment="1" applyProtection="1">
      <alignment horizontal="center" vertical="center"/>
      <protection hidden="1"/>
    </xf>
    <xf numFmtId="0" fontId="7" fillId="0" borderId="0" xfId="2" applyFont="1" applyAlignment="1" applyProtection="1">
      <alignment horizontal="center"/>
      <protection hidden="1"/>
    </xf>
    <xf numFmtId="0" fontId="24" fillId="0" borderId="0" xfId="2" applyFont="1" applyProtection="1">
      <protection hidden="1"/>
    </xf>
    <xf numFmtId="0" fontId="6" fillId="3" borderId="0" xfId="17" applyFill="1"/>
    <xf numFmtId="4" fontId="11" fillId="3" borderId="0" xfId="17" applyNumberFormat="1" applyFont="1" applyFill="1" applyAlignment="1">
      <alignment vertical="center"/>
    </xf>
    <xf numFmtId="0" fontId="35" fillId="3" borderId="0" xfId="17" applyFont="1" applyFill="1" applyAlignment="1">
      <alignment horizontal="left" vertical="center"/>
    </xf>
    <xf numFmtId="4" fontId="26" fillId="3" borderId="0" xfId="17" applyNumberFormat="1" applyFont="1" applyFill="1" applyAlignment="1">
      <alignment vertical="center" wrapText="1"/>
    </xf>
    <xf numFmtId="10" fontId="14" fillId="4" borderId="22" xfId="17" applyNumberFormat="1" applyFont="1" applyFill="1" applyBorder="1" applyAlignment="1">
      <alignment horizontal="center" vertical="center"/>
    </xf>
    <xf numFmtId="44" fontId="17" fillId="0" borderId="0" xfId="1" applyFont="1" applyProtection="1">
      <protection hidden="1"/>
    </xf>
    <xf numFmtId="4" fontId="7" fillId="0" borderId="17" xfId="4" applyNumberFormat="1" applyFont="1" applyFill="1" applyBorder="1" applyAlignment="1" applyProtection="1">
      <alignment horizontal="left" vertical="center"/>
      <protection hidden="1"/>
    </xf>
    <xf numFmtId="3" fontId="53" fillId="0" borderId="8" xfId="0" quotePrefix="1" applyNumberFormat="1" applyFont="1" applyBorder="1" applyAlignment="1" applyProtection="1">
      <alignment horizontal="center" vertical="center"/>
      <protection hidden="1"/>
    </xf>
    <xf numFmtId="9" fontId="7" fillId="3" borderId="17" xfId="3" applyFont="1" applyFill="1" applyBorder="1" applyAlignment="1" applyProtection="1">
      <alignment horizontal="left" vertical="center"/>
      <protection hidden="1"/>
    </xf>
    <xf numFmtId="4" fontId="7" fillId="0" borderId="13" xfId="0" applyNumberFormat="1" applyFont="1" applyBorder="1" applyAlignment="1">
      <alignment horizontal="center"/>
    </xf>
    <xf numFmtId="4" fontId="7" fillId="0" borderId="13" xfId="2" applyNumberFormat="1" applyFont="1" applyBorder="1" applyAlignment="1" applyProtection="1">
      <alignment horizontal="center" vertical="center"/>
      <protection hidden="1"/>
    </xf>
    <xf numFmtId="0" fontId="6" fillId="3" borderId="11" xfId="0" applyFont="1" applyFill="1" applyBorder="1" applyAlignment="1" applyProtection="1">
      <alignment vertical="center"/>
      <protection hidden="1"/>
    </xf>
    <xf numFmtId="0" fontId="6" fillId="3" borderId="12" xfId="0" applyFont="1" applyFill="1" applyBorder="1" applyAlignment="1" applyProtection="1">
      <alignment vertical="center"/>
      <protection hidden="1"/>
    </xf>
    <xf numFmtId="0" fontId="6" fillId="3" borderId="13" xfId="0" applyFont="1" applyFill="1" applyBorder="1" applyAlignment="1" applyProtection="1">
      <alignment vertical="center"/>
      <protection hidden="1"/>
    </xf>
    <xf numFmtId="0" fontId="6" fillId="3" borderId="1" xfId="0" applyFont="1" applyFill="1" applyBorder="1" applyAlignment="1" applyProtection="1">
      <alignment horizontal="center" vertical="center"/>
      <protection hidden="1"/>
    </xf>
    <xf numFmtId="4" fontId="6" fillId="3" borderId="1" xfId="0" applyNumberFormat="1" applyFont="1" applyFill="1" applyBorder="1" applyAlignment="1" applyProtection="1">
      <alignment vertical="center"/>
      <protection locked="0" hidden="1"/>
    </xf>
    <xf numFmtId="0" fontId="6" fillId="3" borderId="1" xfId="0" applyFont="1" applyFill="1" applyBorder="1" applyProtection="1">
      <protection hidden="1"/>
    </xf>
    <xf numFmtId="0" fontId="0" fillId="0" borderId="42" xfId="0" applyBorder="1" applyAlignment="1">
      <alignment vertical="center"/>
    </xf>
    <xf numFmtId="0" fontId="0" fillId="0" borderId="47" xfId="0" applyBorder="1" applyAlignment="1">
      <alignment vertical="center"/>
    </xf>
    <xf numFmtId="164" fontId="6" fillId="2" borderId="47" xfId="4" applyFill="1" applyBorder="1" applyAlignment="1" applyProtection="1">
      <alignment vertical="center"/>
      <protection hidden="1"/>
    </xf>
    <xf numFmtId="0" fontId="17" fillId="6" borderId="82" xfId="0" applyFont="1" applyFill="1" applyBorder="1" applyAlignment="1" applyProtection="1">
      <alignment vertical="center"/>
      <protection hidden="1"/>
    </xf>
    <xf numFmtId="0" fontId="17" fillId="6" borderId="9" xfId="0" applyFont="1" applyFill="1" applyBorder="1" applyAlignment="1" applyProtection="1">
      <alignment vertical="center" wrapText="1"/>
      <protection hidden="1"/>
    </xf>
    <xf numFmtId="0" fontId="17" fillId="6" borderId="83" xfId="0" applyFont="1" applyFill="1" applyBorder="1" applyAlignment="1" applyProtection="1">
      <alignment horizontal="left" vertical="center"/>
      <protection hidden="1"/>
    </xf>
    <xf numFmtId="0" fontId="8" fillId="6" borderId="30" xfId="0" applyFont="1" applyFill="1" applyBorder="1" applyAlignment="1" applyProtection="1">
      <alignment horizontal="center" vertical="center"/>
      <protection hidden="1"/>
    </xf>
    <xf numFmtId="0" fontId="8" fillId="6" borderId="10" xfId="0" applyFont="1" applyFill="1" applyBorder="1" applyAlignment="1" applyProtection="1">
      <alignment vertical="center"/>
      <protection hidden="1"/>
    </xf>
    <xf numFmtId="0" fontId="8" fillId="6" borderId="23" xfId="0" applyFont="1" applyFill="1" applyBorder="1" applyAlignment="1" applyProtection="1">
      <alignment horizontal="center" vertical="center"/>
      <protection hidden="1"/>
    </xf>
    <xf numFmtId="0" fontId="0" fillId="3" borderId="0" xfId="0" applyFill="1" applyProtection="1">
      <protection hidden="1"/>
    </xf>
    <xf numFmtId="0" fontId="38" fillId="0" borderId="1" xfId="0" applyFont="1" applyBorder="1" applyAlignment="1" applyProtection="1">
      <alignment vertical="center"/>
      <protection hidden="1"/>
    </xf>
    <xf numFmtId="0" fontId="40" fillId="0" borderId="1" xfId="0" applyFont="1" applyBorder="1" applyAlignment="1" applyProtection="1">
      <alignment horizontal="left" vertical="center" wrapText="1"/>
      <protection hidden="1"/>
    </xf>
    <xf numFmtId="0" fontId="24" fillId="0" borderId="1" xfId="0" applyFont="1" applyBorder="1" applyAlignment="1" applyProtection="1">
      <alignment horizontal="left" vertical="center" wrapText="1"/>
      <protection hidden="1"/>
    </xf>
    <xf numFmtId="0" fontId="40" fillId="0" borderId="1" xfId="0" applyFont="1" applyBorder="1" applyAlignment="1">
      <alignment horizontal="center" vertical="center" wrapText="1"/>
    </xf>
    <xf numFmtId="0" fontId="24" fillId="0" borderId="1" xfId="0" applyFont="1" applyBorder="1" applyAlignment="1">
      <alignment horizontal="center" vertical="center" wrapText="1"/>
    </xf>
    <xf numFmtId="169" fontId="24" fillId="0" borderId="1" xfId="0" applyNumberFormat="1" applyFont="1" applyBorder="1" applyAlignment="1">
      <alignment horizontal="right" vertical="center" wrapText="1"/>
    </xf>
    <xf numFmtId="4" fontId="24" fillId="0" borderId="1" xfId="2" applyNumberFormat="1" applyFont="1" applyBorder="1" applyAlignment="1" applyProtection="1">
      <alignment vertical="center"/>
      <protection hidden="1"/>
    </xf>
    <xf numFmtId="164" fontId="24" fillId="0" borderId="1" xfId="0" applyNumberFormat="1" applyFont="1" applyBorder="1" applyAlignment="1">
      <alignment horizontal="right" vertical="center" wrapText="1"/>
    </xf>
    <xf numFmtId="164" fontId="40" fillId="0" borderId="1" xfId="0" applyNumberFormat="1" applyFont="1" applyBorder="1" applyAlignment="1">
      <alignment horizontal="center" vertical="center" wrapText="1"/>
    </xf>
    <xf numFmtId="10" fontId="40" fillId="0" borderId="1" xfId="0" applyNumberFormat="1" applyFont="1" applyBorder="1" applyAlignment="1">
      <alignment vertical="center" wrapText="1"/>
    </xf>
    <xf numFmtId="0" fontId="40" fillId="0" borderId="1" xfId="0" applyFont="1" applyBorder="1" applyAlignment="1">
      <alignment vertical="center" wrapText="1"/>
    </xf>
    <xf numFmtId="43" fontId="24" fillId="0" borderId="1" xfId="13" applyNumberFormat="1" applyFont="1" applyBorder="1" applyAlignment="1">
      <alignment horizontal="right" vertical="center" wrapText="1"/>
    </xf>
    <xf numFmtId="43" fontId="40" fillId="0" borderId="1" xfId="0" applyNumberFormat="1" applyFont="1" applyBorder="1" applyAlignment="1">
      <alignment horizontal="center" vertical="center" wrapText="1"/>
    </xf>
    <xf numFmtId="4" fontId="24" fillId="0" borderId="1" xfId="2" applyNumberFormat="1" applyFont="1" applyBorder="1" applyAlignment="1" applyProtection="1">
      <alignment horizontal="right" vertical="center"/>
      <protection hidden="1"/>
    </xf>
    <xf numFmtId="164" fontId="43" fillId="0" borderId="1" xfId="0" applyNumberFormat="1" applyFont="1" applyBorder="1" applyAlignment="1">
      <alignment horizontal="center" vertical="center" wrapText="1"/>
    </xf>
    <xf numFmtId="0" fontId="0" fillId="3" borderId="92" xfId="0" applyFill="1" applyBorder="1" applyAlignment="1" applyProtection="1">
      <alignment vertical="center"/>
      <protection hidden="1"/>
    </xf>
    <xf numFmtId="0" fontId="0" fillId="3" borderId="42" xfId="0" applyFill="1" applyBorder="1" applyAlignment="1" applyProtection="1">
      <alignment vertical="center"/>
      <protection hidden="1"/>
    </xf>
    <xf numFmtId="4" fontId="0" fillId="3" borderId="47" xfId="0" applyNumberFormat="1" applyFill="1" applyBorder="1" applyAlignment="1" applyProtection="1">
      <alignment horizontal="center" vertical="center"/>
      <protection hidden="1"/>
    </xf>
    <xf numFmtId="164" fontId="6" fillId="3" borderId="47" xfId="4" applyFont="1" applyFill="1" applyBorder="1" applyAlignment="1" applyProtection="1">
      <alignment horizontal="center" vertical="center"/>
      <protection hidden="1"/>
    </xf>
    <xf numFmtId="164" fontId="0" fillId="3" borderId="93" xfId="0" applyNumberFormat="1" applyFill="1" applyBorder="1" applyAlignment="1" applyProtection="1">
      <alignment vertical="center"/>
      <protection hidden="1"/>
    </xf>
    <xf numFmtId="0" fontId="0" fillId="3" borderId="41" xfId="0" applyFill="1" applyBorder="1" applyAlignment="1" applyProtection="1">
      <alignment horizontal="center" vertical="center"/>
      <protection hidden="1"/>
    </xf>
    <xf numFmtId="0" fontId="0" fillId="3" borderId="62" xfId="0" applyFill="1" applyBorder="1" applyAlignment="1" applyProtection="1">
      <alignment horizontal="center" vertical="center"/>
      <protection hidden="1"/>
    </xf>
    <xf numFmtId="44" fontId="17" fillId="0" borderId="0" xfId="0" applyNumberFormat="1" applyFont="1" applyProtection="1">
      <protection hidden="1"/>
    </xf>
    <xf numFmtId="0" fontId="17" fillId="6" borderId="86" xfId="0" applyFont="1" applyFill="1" applyBorder="1" applyAlignment="1" applyProtection="1">
      <alignment vertical="center"/>
      <protection hidden="1"/>
    </xf>
    <xf numFmtId="0" fontId="17" fillId="6" borderId="87" xfId="0" applyFont="1" applyFill="1" applyBorder="1" applyAlignment="1" applyProtection="1">
      <alignment vertical="center" wrapText="1"/>
      <protection hidden="1"/>
    </xf>
    <xf numFmtId="0" fontId="17" fillId="6" borderId="5" xfId="0" applyFont="1" applyFill="1" applyBorder="1" applyAlignment="1" applyProtection="1">
      <alignment horizontal="left" vertical="center"/>
      <protection hidden="1"/>
    </xf>
    <xf numFmtId="0" fontId="56" fillId="7" borderId="1" xfId="0" applyFont="1" applyFill="1" applyBorder="1" applyAlignment="1">
      <alignment horizontal="center"/>
    </xf>
    <xf numFmtId="0" fontId="56" fillId="0" borderId="9" xfId="0" applyFont="1" applyBorder="1" applyAlignment="1">
      <alignment horizontal="center" vertical="center"/>
    </xf>
    <xf numFmtId="2" fontId="0" fillId="0" borderId="1" xfId="0" applyNumberFormat="1" applyBorder="1" applyAlignment="1">
      <alignment horizontal="center"/>
    </xf>
    <xf numFmtId="2" fontId="0" fillId="3" borderId="1" xfId="0" applyNumberFormat="1" applyFill="1" applyBorder="1" applyAlignment="1">
      <alignment horizontal="center"/>
    </xf>
    <xf numFmtId="0" fontId="0" fillId="3" borderId="0" xfId="0" applyFill="1"/>
    <xf numFmtId="0" fontId="56" fillId="0" borderId="0" xfId="0" applyFont="1"/>
    <xf numFmtId="4" fontId="44" fillId="3" borderId="44" xfId="12" applyNumberFormat="1" applyFont="1" applyFill="1" applyBorder="1" applyAlignment="1">
      <alignment horizontal="right" vertical="center" wrapText="1"/>
    </xf>
    <xf numFmtId="0" fontId="53" fillId="3" borderId="23" xfId="0" quotePrefix="1" applyFont="1" applyFill="1" applyBorder="1" applyAlignment="1" applyProtection="1">
      <alignment horizontal="center" vertical="center"/>
      <protection hidden="1"/>
    </xf>
    <xf numFmtId="178" fontId="3" fillId="0" borderId="0" xfId="18" applyNumberFormat="1"/>
    <xf numFmtId="0" fontId="6" fillId="0" borderId="0" xfId="2" applyAlignment="1">
      <alignment horizontal="right"/>
    </xf>
    <xf numFmtId="0" fontId="12" fillId="3" borderId="9" xfId="0" applyFont="1" applyFill="1" applyBorder="1" applyAlignment="1">
      <alignment vertical="center"/>
    </xf>
    <xf numFmtId="171" fontId="12" fillId="3" borderId="7" xfId="0" applyNumberFormat="1" applyFont="1" applyFill="1" applyBorder="1" applyAlignment="1">
      <alignment horizontal="center" vertical="center"/>
    </xf>
    <xf numFmtId="0" fontId="12" fillId="3" borderId="10" xfId="0" applyFont="1" applyFill="1" applyBorder="1" applyAlignment="1">
      <alignment vertical="center"/>
    </xf>
    <xf numFmtId="171" fontId="12" fillId="3" borderId="8" xfId="0" applyNumberFormat="1" applyFont="1" applyFill="1" applyBorder="1" applyAlignment="1">
      <alignment horizontal="center" vertical="center"/>
    </xf>
    <xf numFmtId="0" fontId="8" fillId="0" borderId="119" xfId="14" applyFont="1" applyBorder="1" applyAlignment="1">
      <alignment horizontal="center" vertical="center"/>
    </xf>
    <xf numFmtId="0" fontId="7" fillId="3" borderId="1" xfId="2" applyFont="1" applyFill="1" applyBorder="1" applyAlignment="1" applyProtection="1">
      <alignment horizontal="center" vertical="center"/>
      <protection hidden="1"/>
    </xf>
    <xf numFmtId="2" fontId="7" fillId="3" borderId="1" xfId="2" applyNumberFormat="1" applyFont="1" applyFill="1" applyBorder="1" applyAlignment="1" applyProtection="1">
      <alignment horizontal="center" vertical="center"/>
      <protection hidden="1"/>
    </xf>
    <xf numFmtId="4" fontId="7" fillId="3" borderId="1" xfId="2" applyNumberFormat="1" applyFont="1" applyFill="1" applyBorder="1" applyAlignment="1" applyProtection="1">
      <alignment horizontal="center" vertical="center"/>
      <protection hidden="1"/>
    </xf>
    <xf numFmtId="0" fontId="6" fillId="3" borderId="1" xfId="0" applyFont="1" applyFill="1" applyBorder="1" applyAlignment="1" applyProtection="1">
      <alignment vertical="center"/>
      <protection locked="0" hidden="1"/>
    </xf>
    <xf numFmtId="0" fontId="6" fillId="3" borderId="1" xfId="0" applyFont="1" applyFill="1" applyBorder="1" applyAlignment="1" applyProtection="1">
      <alignment horizontal="center" vertical="center"/>
      <protection locked="0" hidden="1"/>
    </xf>
    <xf numFmtId="0" fontId="9" fillId="3" borderId="0" xfId="0" applyFont="1" applyFill="1" applyProtection="1">
      <protection hidden="1"/>
    </xf>
    <xf numFmtId="4" fontId="6" fillId="3" borderId="1" xfId="0" applyNumberFormat="1" applyFont="1" applyFill="1" applyBorder="1" applyAlignment="1" applyProtection="1">
      <alignment horizontal="right" vertical="center"/>
      <protection locked="0" hidden="1"/>
    </xf>
    <xf numFmtId="4" fontId="6" fillId="3" borderId="1" xfId="0" applyNumberFormat="1" applyFont="1" applyFill="1" applyBorder="1" applyAlignment="1" applyProtection="1">
      <alignment horizontal="center" vertical="center"/>
      <protection locked="0" hidden="1"/>
    </xf>
    <xf numFmtId="0" fontId="12" fillId="3" borderId="49" xfId="21" applyFont="1" applyFill="1" applyBorder="1" applyAlignment="1">
      <alignment horizontal="center" vertical="center" wrapText="1"/>
    </xf>
    <xf numFmtId="10" fontId="12" fillId="3" borderId="46" xfId="21" applyNumberFormat="1" applyFont="1" applyFill="1" applyBorder="1" applyAlignment="1">
      <alignment horizontal="center" vertical="center" wrapText="1"/>
    </xf>
    <xf numFmtId="0" fontId="57" fillId="0" borderId="0" xfId="0" applyFont="1" applyAlignment="1">
      <alignment vertical="center"/>
    </xf>
    <xf numFmtId="0" fontId="60" fillId="9" borderId="66" xfId="0" applyFont="1" applyFill="1" applyBorder="1" applyAlignment="1">
      <alignment horizontal="center" vertical="center"/>
    </xf>
    <xf numFmtId="179" fontId="60" fillId="9" borderId="66" xfId="0" applyNumberFormat="1" applyFont="1" applyFill="1" applyBorder="1" applyAlignment="1">
      <alignment horizontal="center" vertical="center" wrapText="1"/>
    </xf>
    <xf numFmtId="180" fontId="60" fillId="9" borderId="66" xfId="0" applyNumberFormat="1" applyFont="1" applyFill="1" applyBorder="1" applyAlignment="1">
      <alignment horizontal="center" vertical="center" wrapText="1"/>
    </xf>
    <xf numFmtId="0" fontId="61" fillId="0" borderId="0" xfId="0" applyFont="1"/>
    <xf numFmtId="0" fontId="62" fillId="0" borderId="126" xfId="0" applyFont="1" applyBorder="1" applyAlignment="1">
      <alignment horizontal="left" vertical="center"/>
    </xf>
    <xf numFmtId="0" fontId="62" fillId="0" borderId="127" xfId="0" applyFont="1" applyBorder="1" applyAlignment="1">
      <alignment horizontal="left" vertical="center"/>
    </xf>
    <xf numFmtId="0" fontId="62" fillId="0" borderId="127" xfId="0" applyFont="1" applyBorder="1" applyAlignment="1">
      <alignment horizontal="center" vertical="center"/>
    </xf>
    <xf numFmtId="14" fontId="62" fillId="0" borderId="127" xfId="0" applyNumberFormat="1" applyFont="1" applyBorder="1" applyAlignment="1">
      <alignment horizontal="right" vertical="center"/>
    </xf>
    <xf numFmtId="181" fontId="62" fillId="0" borderId="128" xfId="0" applyNumberFormat="1" applyFont="1" applyBorder="1" applyAlignment="1">
      <alignment horizontal="right" vertical="center"/>
    </xf>
    <xf numFmtId="0" fontId="62" fillId="0" borderId="126" xfId="0" applyFont="1" applyBorder="1" applyAlignment="1">
      <alignment vertical="center"/>
    </xf>
    <xf numFmtId="49" fontId="62" fillId="0" borderId="127" xfId="0" applyNumberFormat="1" applyFont="1" applyBorder="1" applyAlignment="1">
      <alignment horizontal="left" vertical="center"/>
    </xf>
    <xf numFmtId="181" fontId="62" fillId="0" borderId="129" xfId="0" applyNumberFormat="1" applyFont="1" applyBorder="1" applyAlignment="1">
      <alignment horizontal="right" vertical="center"/>
    </xf>
    <xf numFmtId="0" fontId="60" fillId="12" borderId="70" xfId="0" applyFont="1" applyFill="1" applyBorder="1" applyAlignment="1">
      <alignment vertical="center"/>
    </xf>
    <xf numFmtId="0" fontId="60" fillId="12" borderId="71" xfId="0" applyFont="1" applyFill="1" applyBorder="1" applyAlignment="1">
      <alignment horizontal="left" vertical="center"/>
    </xf>
    <xf numFmtId="0" fontId="60" fillId="12" borderId="71" xfId="0" applyFont="1" applyFill="1" applyBorder="1" applyAlignment="1">
      <alignment horizontal="center" vertical="center"/>
    </xf>
    <xf numFmtId="179" fontId="60" fillId="12" borderId="71" xfId="0" applyNumberFormat="1" applyFont="1" applyFill="1" applyBorder="1" applyAlignment="1">
      <alignment horizontal="left" vertical="center"/>
    </xf>
    <xf numFmtId="181" fontId="60" fillId="12" borderId="65" xfId="0" applyNumberFormat="1" applyFont="1" applyFill="1" applyBorder="1" applyAlignment="1">
      <alignment horizontal="right" vertical="center"/>
    </xf>
    <xf numFmtId="0" fontId="60" fillId="0" borderId="130" xfId="0" applyFont="1" applyBorder="1" applyAlignment="1">
      <alignment vertical="center"/>
    </xf>
    <xf numFmtId="0" fontId="60" fillId="0" borderId="0" xfId="0" applyFont="1" applyAlignment="1">
      <alignment horizontal="left" vertical="center"/>
    </xf>
    <xf numFmtId="0" fontId="60" fillId="0" borderId="0" xfId="0" applyFont="1" applyAlignment="1">
      <alignment horizontal="center" vertical="center"/>
    </xf>
    <xf numFmtId="179" fontId="60" fillId="0" borderId="0" xfId="0" applyNumberFormat="1" applyFont="1" applyAlignment="1">
      <alignment horizontal="left" vertical="center"/>
    </xf>
    <xf numFmtId="181" fontId="60" fillId="0" borderId="131" xfId="0" applyNumberFormat="1" applyFont="1" applyBorder="1" applyAlignment="1">
      <alignment horizontal="right" vertical="center"/>
    </xf>
    <xf numFmtId="0" fontId="62" fillId="0" borderId="132" xfId="0" applyFont="1" applyBorder="1" applyAlignment="1">
      <alignment vertical="center"/>
    </xf>
    <xf numFmtId="49" fontId="62" fillId="0" borderId="133" xfId="0" applyNumberFormat="1" applyFont="1" applyBorder="1" applyAlignment="1">
      <alignment horizontal="left" vertical="center"/>
    </xf>
    <xf numFmtId="0" fontId="62" fillId="0" borderId="132" xfId="0" applyFont="1" applyBorder="1" applyAlignment="1">
      <alignment horizontal="left" vertical="center"/>
    </xf>
    <xf numFmtId="0" fontId="62" fillId="0" borderId="133" xfId="0" applyFont="1" applyBorder="1" applyAlignment="1">
      <alignment horizontal="center" vertical="center" wrapText="1"/>
    </xf>
    <xf numFmtId="181" fontId="62" fillId="0" borderId="128" xfId="0" applyNumberFormat="1" applyFont="1" applyBorder="1" applyAlignment="1">
      <alignment horizontal="center" vertical="center"/>
    </xf>
    <xf numFmtId="49" fontId="62" fillId="0" borderId="134" xfId="0" applyNumberFormat="1" applyFont="1" applyBorder="1" applyAlignment="1">
      <alignment horizontal="left" vertical="center"/>
    </xf>
    <xf numFmtId="0" fontId="62" fillId="0" borderId="135" xfId="0" applyFont="1" applyBorder="1" applyAlignment="1">
      <alignment horizontal="center" vertical="center" wrapText="1"/>
    </xf>
    <xf numFmtId="0" fontId="62" fillId="12" borderId="136" xfId="0" applyFont="1" applyFill="1" applyBorder="1" applyAlignment="1">
      <alignment vertical="center"/>
    </xf>
    <xf numFmtId="0" fontId="62" fillId="12" borderId="137" xfId="0" applyFont="1" applyFill="1" applyBorder="1" applyAlignment="1">
      <alignment horizontal="left" vertical="center" wrapText="1"/>
    </xf>
    <xf numFmtId="0" fontId="62" fillId="12" borderId="137" xfId="0" applyFont="1" applyFill="1" applyBorder="1" applyAlignment="1">
      <alignment horizontal="left" vertical="center"/>
    </xf>
    <xf numFmtId="181" fontId="60" fillId="12" borderId="138" xfId="0" applyNumberFormat="1" applyFont="1" applyFill="1" applyBorder="1" applyAlignment="1">
      <alignment horizontal="center" vertical="center"/>
    </xf>
    <xf numFmtId="0" fontId="63" fillId="0" borderId="130" xfId="0" applyFont="1" applyBorder="1"/>
    <xf numFmtId="0" fontId="61" fillId="0" borderId="131" xfId="0" applyFont="1" applyBorder="1"/>
    <xf numFmtId="0" fontId="62" fillId="0" borderId="134" xfId="0" applyFont="1" applyBorder="1" applyAlignment="1">
      <alignment horizontal="center" vertical="center"/>
    </xf>
    <xf numFmtId="181" fontId="62" fillId="0" borderId="129" xfId="0" applyNumberFormat="1" applyFont="1" applyBorder="1" applyAlignment="1">
      <alignment horizontal="center" vertical="center"/>
    </xf>
    <xf numFmtId="181" fontId="62" fillId="0" borderId="140" xfId="0" applyNumberFormat="1" applyFont="1" applyBorder="1" applyAlignment="1">
      <alignment horizontal="center" vertical="center"/>
    </xf>
    <xf numFmtId="49" fontId="62" fillId="12" borderId="137" xfId="0" applyNumberFormat="1" applyFont="1" applyFill="1" applyBorder="1" applyAlignment="1">
      <alignment horizontal="left" vertical="center"/>
    </xf>
    <xf numFmtId="0" fontId="61" fillId="0" borderId="130" xfId="0" applyFont="1" applyBorder="1"/>
    <xf numFmtId="0" fontId="62" fillId="0" borderId="141" xfId="0" applyFont="1" applyBorder="1" applyAlignment="1">
      <alignment vertical="center"/>
    </xf>
    <xf numFmtId="0" fontId="62" fillId="0" borderId="139" xfId="0" applyFont="1" applyBorder="1" applyAlignment="1">
      <alignment vertical="center"/>
    </xf>
    <xf numFmtId="14" fontId="62" fillId="0" borderId="133" xfId="0" applyNumberFormat="1" applyFont="1" applyBorder="1" applyAlignment="1">
      <alignment horizontal="right" vertical="center"/>
    </xf>
    <xf numFmtId="3" fontId="62" fillId="0" borderId="142" xfId="0" applyNumberFormat="1" applyFont="1" applyBorder="1" applyAlignment="1">
      <alignment vertical="center"/>
    </xf>
    <xf numFmtId="181" fontId="62" fillId="0" borderId="140" xfId="0" applyNumberFormat="1" applyFont="1" applyBorder="1" applyAlignment="1">
      <alignment horizontal="right" vertical="center"/>
    </xf>
    <xf numFmtId="0" fontId="60" fillId="12" borderId="136" xfId="0" applyFont="1" applyFill="1" applyBorder="1" applyAlignment="1">
      <alignment vertical="center"/>
    </xf>
    <xf numFmtId="0" fontId="60" fillId="12" borderId="137" xfId="0" applyFont="1" applyFill="1" applyBorder="1" applyAlignment="1">
      <alignment horizontal="left" vertical="center"/>
    </xf>
    <xf numFmtId="0" fontId="60" fillId="12" borderId="137" xfId="0" applyFont="1" applyFill="1" applyBorder="1" applyAlignment="1">
      <alignment horizontal="center" vertical="center"/>
    </xf>
    <xf numFmtId="179" fontId="60" fillId="12" borderId="137" xfId="0" applyNumberFormat="1" applyFont="1" applyFill="1" applyBorder="1" applyAlignment="1">
      <alignment horizontal="left" vertical="center"/>
    </xf>
    <xf numFmtId="181" fontId="60" fillId="12" borderId="138" xfId="0" applyNumberFormat="1" applyFont="1" applyFill="1" applyBorder="1" applyAlignment="1">
      <alignment horizontal="right" vertical="center"/>
    </xf>
    <xf numFmtId="0" fontId="62" fillId="0" borderId="143" xfId="0" applyFont="1" applyBorder="1" applyAlignment="1">
      <alignment vertical="center"/>
    </xf>
    <xf numFmtId="0" fontId="65" fillId="0" borderId="0" xfId="0" applyFont="1"/>
    <xf numFmtId="0" fontId="62" fillId="0" borderId="133" xfId="0" applyFont="1" applyBorder="1" applyAlignment="1">
      <alignment horizontal="center" vertical="center"/>
    </xf>
    <xf numFmtId="182" fontId="61" fillId="0" borderId="0" xfId="0" applyNumberFormat="1" applyFont="1"/>
    <xf numFmtId="0" fontId="62" fillId="0" borderId="144" xfId="0" applyFont="1" applyBorder="1" applyAlignment="1">
      <alignment vertical="center"/>
    </xf>
    <xf numFmtId="0" fontId="62" fillId="0" borderId="0" xfId="0" applyFont="1"/>
    <xf numFmtId="0" fontId="61" fillId="0" borderId="0" xfId="0" applyFont="1" applyAlignment="1">
      <alignment horizontal="center"/>
    </xf>
    <xf numFmtId="0" fontId="62" fillId="0" borderId="145" xfId="0" applyFont="1" applyBorder="1" applyAlignment="1">
      <alignment vertical="center"/>
    </xf>
    <xf numFmtId="181" fontId="62" fillId="0" borderId="146" xfId="0" applyNumberFormat="1" applyFont="1" applyBorder="1" applyAlignment="1">
      <alignment horizontal="center" vertical="center"/>
    </xf>
    <xf numFmtId="0" fontId="62" fillId="12" borderId="137" xfId="0" applyFont="1" applyFill="1" applyBorder="1" applyAlignment="1">
      <alignment horizontal="center" vertical="center"/>
    </xf>
    <xf numFmtId="0" fontId="62" fillId="0" borderId="127" xfId="0" applyFont="1" applyBorder="1" applyAlignment="1">
      <alignment horizontal="center" vertical="center" wrapText="1"/>
    </xf>
    <xf numFmtId="0" fontId="6" fillId="3" borderId="0" xfId="0" applyFont="1" applyFill="1" applyAlignment="1" applyProtection="1">
      <alignment horizontal="center" vertical="center" wrapText="1"/>
      <protection hidden="1"/>
    </xf>
    <xf numFmtId="0" fontId="15" fillId="3" borderId="0" xfId="0" applyFont="1" applyFill="1" applyAlignment="1" applyProtection="1">
      <alignment horizontal="center"/>
      <protection hidden="1"/>
    </xf>
    <xf numFmtId="4" fontId="15" fillId="3" borderId="0" xfId="0" applyNumberFormat="1" applyFont="1" applyFill="1" applyAlignment="1" applyProtection="1">
      <alignment horizontal="center"/>
      <protection hidden="1"/>
    </xf>
    <xf numFmtId="164" fontId="16" fillId="3" borderId="0" xfId="4" applyFont="1" applyFill="1" applyBorder="1" applyAlignment="1" applyProtection="1">
      <alignment horizontal="center"/>
      <protection hidden="1"/>
    </xf>
    <xf numFmtId="0" fontId="17" fillId="3" borderId="7" xfId="2" applyFont="1" applyFill="1" applyBorder="1" applyProtection="1">
      <protection hidden="1"/>
    </xf>
    <xf numFmtId="4" fontId="17" fillId="3" borderId="7" xfId="0" applyNumberFormat="1" applyFont="1" applyFill="1" applyBorder="1" applyAlignment="1" applyProtection="1">
      <alignment horizontal="center"/>
      <protection hidden="1"/>
    </xf>
    <xf numFmtId="4" fontId="17" fillId="3" borderId="8" xfId="0" applyNumberFormat="1" applyFont="1" applyFill="1" applyBorder="1" applyAlignment="1" applyProtection="1">
      <alignment horizontal="center"/>
      <protection hidden="1"/>
    </xf>
    <xf numFmtId="4" fontId="6" fillId="3" borderId="1" xfId="0" applyNumberFormat="1" applyFont="1" applyFill="1" applyBorder="1" applyAlignment="1" applyProtection="1">
      <alignment horizontal="right" vertical="center"/>
      <protection hidden="1"/>
    </xf>
    <xf numFmtId="0" fontId="0" fillId="3" borderId="1" xfId="0" applyFill="1" applyBorder="1" applyProtection="1">
      <protection hidden="1"/>
    </xf>
    <xf numFmtId="0" fontId="0" fillId="3" borderId="1" xfId="0" applyFill="1" applyBorder="1" applyAlignment="1" applyProtection="1">
      <alignment horizontal="center"/>
      <protection hidden="1"/>
    </xf>
    <xf numFmtId="0" fontId="6" fillId="3" borderId="11" xfId="0" applyFont="1" applyFill="1" applyBorder="1" applyProtection="1">
      <protection hidden="1"/>
    </xf>
    <xf numFmtId="0" fontId="0" fillId="3" borderId="12" xfId="0" applyFill="1" applyBorder="1" applyProtection="1">
      <protection hidden="1"/>
    </xf>
    <xf numFmtId="0" fontId="0" fillId="3" borderId="13" xfId="0" applyFill="1" applyBorder="1" applyProtection="1">
      <protection hidden="1"/>
    </xf>
    <xf numFmtId="4" fontId="6" fillId="3" borderId="1" xfId="0" applyNumberFormat="1" applyFont="1" applyFill="1" applyBorder="1" applyProtection="1">
      <protection hidden="1"/>
    </xf>
    <xf numFmtId="0" fontId="0" fillId="3" borderId="0" xfId="0" applyFill="1" applyAlignment="1" applyProtection="1">
      <alignment horizontal="center"/>
      <protection hidden="1"/>
    </xf>
    <xf numFmtId="4" fontId="6" fillId="3" borderId="0" xfId="0" applyNumberFormat="1" applyFont="1" applyFill="1" applyProtection="1">
      <protection hidden="1"/>
    </xf>
    <xf numFmtId="0" fontId="43" fillId="0" borderId="1" xfId="0" applyFont="1" applyBorder="1" applyAlignment="1" applyProtection="1">
      <alignment horizontal="center" vertical="center" wrapText="1"/>
      <protection hidden="1"/>
    </xf>
    <xf numFmtId="0" fontId="7" fillId="0" borderId="14" xfId="0" applyFont="1" applyBorder="1" applyAlignment="1" applyProtection="1">
      <alignment horizontal="center" vertical="center" wrapText="1"/>
      <protection hidden="1"/>
    </xf>
    <xf numFmtId="170" fontId="0" fillId="2" borderId="43" xfId="0" applyNumberFormat="1" applyFill="1" applyBorder="1" applyAlignment="1" applyProtection="1">
      <alignment horizontal="center" vertical="center"/>
      <protection hidden="1"/>
    </xf>
    <xf numFmtId="0" fontId="17" fillId="2" borderId="92" xfId="0" applyFont="1" applyFill="1" applyBorder="1" applyAlignment="1" applyProtection="1">
      <alignment vertical="center"/>
      <protection hidden="1"/>
    </xf>
    <xf numFmtId="164" fontId="6" fillId="3" borderId="43" xfId="4" applyFill="1" applyBorder="1" applyAlignment="1" applyProtection="1">
      <alignment vertical="center"/>
      <protection hidden="1"/>
    </xf>
    <xf numFmtId="4" fontId="11" fillId="5" borderId="58" xfId="0" applyNumberFormat="1" applyFont="1" applyFill="1" applyBorder="1" applyAlignment="1" applyProtection="1">
      <alignment horizontal="right" vertical="center"/>
      <protection hidden="1"/>
    </xf>
    <xf numFmtId="0" fontId="8" fillId="0" borderId="18" xfId="14" applyFont="1" applyBorder="1" applyAlignment="1">
      <alignment horizontal="center" vertical="center"/>
    </xf>
    <xf numFmtId="0" fontId="17" fillId="0" borderId="2" xfId="0" applyFont="1" applyBorder="1" applyProtection="1">
      <protection hidden="1"/>
    </xf>
    <xf numFmtId="0" fontId="34" fillId="0" borderId="64" xfId="2" applyFont="1" applyBorder="1" applyAlignment="1" applyProtection="1">
      <alignment horizontal="center" vertical="center" wrapText="1"/>
      <protection hidden="1"/>
    </xf>
    <xf numFmtId="0" fontId="34" fillId="0" borderId="28" xfId="2" applyFont="1" applyBorder="1" applyAlignment="1" applyProtection="1">
      <alignment horizontal="center" vertical="center" wrapText="1"/>
      <protection hidden="1"/>
    </xf>
    <xf numFmtId="3" fontId="8" fillId="0" borderId="28" xfId="2" applyNumberFormat="1" applyFont="1" applyBorder="1" applyAlignment="1" applyProtection="1">
      <alignment horizontal="center" vertical="center" wrapText="1"/>
      <protection hidden="1"/>
    </xf>
    <xf numFmtId="0" fontId="8" fillId="0" borderId="28" xfId="14" applyFont="1" applyBorder="1" applyAlignment="1">
      <alignment horizontal="center" vertical="center"/>
    </xf>
    <xf numFmtId="0" fontId="17" fillId="0" borderId="3" xfId="0" applyFont="1" applyBorder="1" applyProtection="1">
      <protection hidden="1"/>
    </xf>
    <xf numFmtId="0" fontId="17" fillId="0" borderId="110" xfId="0" applyFont="1" applyBorder="1" applyProtection="1">
      <protection hidden="1"/>
    </xf>
    <xf numFmtId="10" fontId="8" fillId="4" borderId="22" xfId="3" applyNumberFormat="1" applyFont="1" applyFill="1" applyBorder="1" applyAlignment="1" applyProtection="1">
      <alignment vertical="center" wrapText="1"/>
      <protection hidden="1"/>
    </xf>
    <xf numFmtId="3" fontId="7" fillId="3" borderId="17" xfId="4" applyNumberFormat="1" applyFont="1" applyFill="1" applyBorder="1" applyAlignment="1" applyProtection="1">
      <alignment horizontal="left" vertical="center"/>
      <protection hidden="1"/>
    </xf>
    <xf numFmtId="4" fontId="7" fillId="3" borderId="17" xfId="4" applyNumberFormat="1" applyFont="1" applyFill="1" applyBorder="1" applyAlignment="1" applyProtection="1">
      <alignment horizontal="left" vertical="center"/>
      <protection hidden="1"/>
    </xf>
    <xf numFmtId="3" fontId="51" fillId="3" borderId="7" xfId="23" applyNumberFormat="1" applyFont="1" applyFill="1" applyBorder="1" applyAlignment="1">
      <alignment horizontal="center" vertical="center" wrapText="1"/>
    </xf>
    <xf numFmtId="3" fontId="51" fillId="3" borderId="7" xfId="23" applyNumberFormat="1" applyFont="1" applyFill="1" applyBorder="1" applyAlignment="1">
      <alignment horizontal="left" vertical="center" wrapText="1"/>
    </xf>
    <xf numFmtId="4" fontId="51" fillId="3" borderId="7" xfId="23" applyNumberFormat="1" applyFont="1" applyFill="1" applyBorder="1" applyAlignment="1">
      <alignment horizontal="center" vertical="center" wrapText="1"/>
    </xf>
    <xf numFmtId="4" fontId="49" fillId="3" borderId="52" xfId="23" quotePrefix="1" applyNumberFormat="1" applyFont="1" applyFill="1" applyBorder="1" applyAlignment="1">
      <alignment horizontal="center" vertical="center" wrapText="1"/>
    </xf>
    <xf numFmtId="170" fontId="0" fillId="2" borderId="47" xfId="0" applyNumberFormat="1" applyFill="1" applyBorder="1" applyAlignment="1" applyProtection="1">
      <alignment horizontal="center" vertical="center"/>
      <protection hidden="1"/>
    </xf>
    <xf numFmtId="44" fontId="17" fillId="0" borderId="0" xfId="3" applyNumberFormat="1" applyFont="1" applyProtection="1">
      <protection hidden="1"/>
    </xf>
    <xf numFmtId="0" fontId="17" fillId="0" borderId="0" xfId="0" applyFont="1" applyAlignment="1" applyProtection="1">
      <alignment horizontal="right"/>
      <protection hidden="1"/>
    </xf>
    <xf numFmtId="175" fontId="66" fillId="0" borderId="28" xfId="2" applyNumberFormat="1" applyFont="1" applyBorder="1" applyAlignment="1" applyProtection="1">
      <alignment horizontal="right" vertical="center" wrapText="1"/>
      <protection hidden="1"/>
    </xf>
    <xf numFmtId="4" fontId="8" fillId="4" borderId="13" xfId="0" applyNumberFormat="1" applyFont="1" applyFill="1" applyBorder="1" applyAlignment="1" applyProtection="1">
      <alignment vertical="center"/>
      <protection hidden="1"/>
    </xf>
    <xf numFmtId="0" fontId="53" fillId="5" borderId="118" xfId="0" applyFont="1" applyFill="1" applyBorder="1" applyAlignment="1" applyProtection="1">
      <alignment horizontal="center" vertical="center" wrapText="1"/>
      <protection hidden="1"/>
    </xf>
    <xf numFmtId="4" fontId="8" fillId="4" borderId="1" xfId="0" applyNumberFormat="1" applyFont="1" applyFill="1" applyBorder="1" applyAlignment="1" applyProtection="1">
      <alignment vertical="center" wrapText="1"/>
      <protection hidden="1"/>
    </xf>
    <xf numFmtId="0" fontId="8" fillId="4" borderId="1" xfId="0" applyFont="1" applyFill="1" applyBorder="1" applyAlignment="1" applyProtection="1">
      <alignment horizontal="right" vertical="center" wrapText="1"/>
      <protection hidden="1"/>
    </xf>
    <xf numFmtId="4" fontId="6" fillId="0" borderId="1" xfId="0" applyNumberFormat="1" applyFont="1" applyBorder="1" applyAlignment="1" applyProtection="1">
      <alignment horizontal="right" vertical="center" wrapText="1"/>
      <protection hidden="1"/>
    </xf>
    <xf numFmtId="4" fontId="6" fillId="0" borderId="22" xfId="0" applyNumberFormat="1" applyFont="1" applyBorder="1" applyAlignment="1" applyProtection="1">
      <alignment horizontal="right" vertical="center" wrapText="1"/>
      <protection hidden="1"/>
    </xf>
    <xf numFmtId="0" fontId="11" fillId="5" borderId="58" xfId="0" applyFont="1" applyFill="1" applyBorder="1" applyAlignment="1" applyProtection="1">
      <alignment horizontal="right" vertical="center"/>
      <protection hidden="1"/>
    </xf>
    <xf numFmtId="4" fontId="11" fillId="5" borderId="37" xfId="0" applyNumberFormat="1" applyFont="1" applyFill="1" applyBorder="1" applyAlignment="1" applyProtection="1">
      <alignment vertical="center"/>
      <protection hidden="1"/>
    </xf>
    <xf numFmtId="4" fontId="11" fillId="5" borderId="111" xfId="0" applyNumberFormat="1" applyFont="1" applyFill="1" applyBorder="1" applyAlignment="1" applyProtection="1">
      <alignment vertical="center"/>
      <protection hidden="1"/>
    </xf>
    <xf numFmtId="0" fontId="53" fillId="5" borderId="8" xfId="0" applyFont="1" applyFill="1" applyBorder="1" applyAlignment="1" applyProtection="1">
      <alignment horizontal="center" vertical="center" wrapText="1"/>
      <protection hidden="1"/>
    </xf>
    <xf numFmtId="4" fontId="6" fillId="0" borderId="9" xfId="0" applyNumberFormat="1" applyFont="1" applyBorder="1" applyAlignment="1" applyProtection="1">
      <alignment horizontal="right" vertical="center" wrapText="1"/>
      <protection hidden="1"/>
    </xf>
    <xf numFmtId="4" fontId="6" fillId="0" borderId="15" xfId="0" applyNumberFormat="1" applyFont="1" applyBorder="1" applyAlignment="1" applyProtection="1">
      <alignment horizontal="right" vertical="center" wrapText="1"/>
      <protection hidden="1"/>
    </xf>
    <xf numFmtId="0" fontId="8" fillId="4" borderId="1" xfId="0" applyFont="1" applyFill="1" applyBorder="1" applyAlignment="1" applyProtection="1">
      <alignment vertical="center" wrapText="1"/>
      <protection hidden="1"/>
    </xf>
    <xf numFmtId="0" fontId="7" fillId="3" borderId="0" xfId="2" applyFont="1" applyFill="1" applyAlignment="1" applyProtection="1">
      <alignment horizontal="center" vertical="center"/>
      <protection hidden="1"/>
    </xf>
    <xf numFmtId="4" fontId="7" fillId="0" borderId="0" xfId="2" applyNumberFormat="1" applyFont="1" applyAlignment="1" applyProtection="1">
      <alignment horizontal="center" vertical="center"/>
      <protection hidden="1"/>
    </xf>
    <xf numFmtId="9" fontId="7" fillId="0" borderId="0" xfId="2" applyNumberFormat="1" applyFont="1" applyAlignment="1" applyProtection="1">
      <alignment horizontal="center" vertical="center"/>
      <protection hidden="1"/>
    </xf>
    <xf numFmtId="2" fontId="7" fillId="3" borderId="0" xfId="2" applyNumberFormat="1" applyFont="1" applyFill="1" applyAlignment="1" applyProtection="1">
      <alignment horizontal="center" vertical="center"/>
      <protection hidden="1"/>
    </xf>
    <xf numFmtId="2" fontId="7" fillId="0" borderId="0" xfId="2" applyNumberFormat="1" applyFont="1" applyAlignment="1" applyProtection="1">
      <alignment horizontal="center" vertical="center"/>
      <protection hidden="1"/>
    </xf>
    <xf numFmtId="10" fontId="7" fillId="0" borderId="0" xfId="2" applyNumberFormat="1" applyFont="1" applyAlignment="1" applyProtection="1">
      <alignment horizontal="center" vertical="center"/>
      <protection hidden="1"/>
    </xf>
    <xf numFmtId="4" fontId="7" fillId="3" borderId="0" xfId="2" applyNumberFormat="1" applyFont="1" applyFill="1" applyAlignment="1" applyProtection="1">
      <alignment horizontal="center" vertical="center"/>
      <protection hidden="1"/>
    </xf>
    <xf numFmtId="0" fontId="22" fillId="3" borderId="0" xfId="2" applyFont="1" applyFill="1" applyAlignment="1" applyProtection="1">
      <alignment horizontal="center" vertical="center"/>
      <protection hidden="1"/>
    </xf>
    <xf numFmtId="10" fontId="7" fillId="3" borderId="0" xfId="2" applyNumberFormat="1" applyFont="1" applyFill="1" applyAlignment="1" applyProtection="1">
      <alignment horizontal="center" vertical="center"/>
      <protection hidden="1"/>
    </xf>
    <xf numFmtId="9" fontId="7" fillId="3" borderId="0" xfId="2" applyNumberFormat="1" applyFont="1" applyFill="1" applyAlignment="1" applyProtection="1">
      <alignment horizontal="center" vertical="center"/>
      <protection hidden="1"/>
    </xf>
    <xf numFmtId="176" fontId="7" fillId="3" borderId="0" xfId="2" applyNumberFormat="1" applyFont="1" applyFill="1" applyAlignment="1" applyProtection="1">
      <alignment horizontal="center" vertical="center"/>
      <protection hidden="1"/>
    </xf>
    <xf numFmtId="17" fontId="7" fillId="0" borderId="0" xfId="2" quotePrefix="1" applyNumberFormat="1" applyFont="1" applyAlignment="1" applyProtection="1">
      <alignment horizontal="center" vertical="center"/>
      <protection hidden="1"/>
    </xf>
    <xf numFmtId="0" fontId="7" fillId="3" borderId="0" xfId="2" applyFont="1" applyFill="1" applyProtection="1">
      <protection hidden="1"/>
    </xf>
    <xf numFmtId="2" fontId="7" fillId="0" borderId="0" xfId="2" applyNumberFormat="1" applyFont="1" applyProtection="1">
      <protection hidden="1"/>
    </xf>
    <xf numFmtId="0" fontId="7" fillId="3" borderId="0" xfId="2" applyFont="1" applyFill="1" applyAlignment="1" applyProtection="1">
      <alignment vertical="center"/>
      <protection hidden="1"/>
    </xf>
    <xf numFmtId="0" fontId="56" fillId="0" borderId="1" xfId="0" applyFont="1" applyBorder="1" applyAlignment="1">
      <alignment horizontal="center" vertical="center"/>
    </xf>
    <xf numFmtId="2" fontId="56" fillId="0" borderId="0" xfId="0" applyNumberFormat="1" applyFont="1" applyAlignment="1">
      <alignment horizontal="center"/>
    </xf>
    <xf numFmtId="0" fontId="6" fillId="0" borderId="0" xfId="0" applyFont="1"/>
    <xf numFmtId="2" fontId="0" fillId="0" borderId="14" xfId="0" applyNumberFormat="1" applyBorder="1"/>
    <xf numFmtId="2" fontId="0" fillId="0" borderId="14" xfId="0" applyNumberFormat="1" applyBorder="1" applyAlignment="1">
      <alignment horizontal="center"/>
    </xf>
    <xf numFmtId="0" fontId="17" fillId="0" borderId="1" xfId="0" applyFont="1" applyBorder="1" applyAlignment="1">
      <alignment horizontal="center" vertical="center"/>
    </xf>
    <xf numFmtId="4" fontId="0" fillId="0" borderId="0" xfId="0" applyNumberFormat="1" applyProtection="1">
      <protection hidden="1"/>
    </xf>
    <xf numFmtId="4" fontId="11" fillId="0" borderId="22" xfId="17" applyNumberFormat="1" applyFont="1" applyBorder="1" applyAlignment="1">
      <alignment horizontal="right" vertical="center"/>
    </xf>
    <xf numFmtId="0" fontId="7" fillId="3" borderId="0" xfId="1" applyNumberFormat="1" applyFont="1" applyFill="1" applyBorder="1" applyAlignment="1" applyProtection="1">
      <alignment horizontal="left" vertical="center"/>
      <protection locked="0" hidden="1"/>
    </xf>
    <xf numFmtId="0" fontId="7" fillId="3" borderId="0" xfId="0" applyFont="1" applyFill="1" applyAlignment="1" applyProtection="1">
      <alignment horizontal="left" vertical="center"/>
      <protection locked="0" hidden="1"/>
    </xf>
    <xf numFmtId="0" fontId="7" fillId="3" borderId="0" xfId="0" applyFont="1" applyFill="1" applyAlignment="1" applyProtection="1">
      <alignment horizontal="left" vertical="center"/>
      <protection hidden="1"/>
    </xf>
    <xf numFmtId="0" fontId="7" fillId="3" borderId="0" xfId="3" applyNumberFormat="1" applyFont="1" applyFill="1" applyBorder="1" applyAlignment="1" applyProtection="1">
      <alignment horizontal="left" vertical="center"/>
      <protection locked="0" hidden="1"/>
    </xf>
    <xf numFmtId="0" fontId="11" fillId="3" borderId="0" xfId="0" applyFont="1" applyFill="1" applyAlignment="1" applyProtection="1">
      <alignment horizontal="center" vertical="center"/>
      <protection hidden="1"/>
    </xf>
    <xf numFmtId="167" fontId="7" fillId="3" borderId="0" xfId="1" applyNumberFormat="1" applyFont="1" applyFill="1" applyBorder="1" applyAlignment="1" applyProtection="1">
      <alignment horizontal="left" vertical="center"/>
      <protection locked="0" hidden="1"/>
    </xf>
    <xf numFmtId="3" fontId="7" fillId="3" borderId="0" xfId="0" applyNumberFormat="1" applyFont="1" applyFill="1" applyAlignment="1" applyProtection="1">
      <alignment horizontal="left" vertical="center"/>
      <protection locked="0" hidden="1"/>
    </xf>
    <xf numFmtId="9" fontId="7" fillId="3" borderId="0" xfId="3" applyFont="1" applyFill="1" applyBorder="1" applyAlignment="1" applyProtection="1">
      <alignment horizontal="left" vertical="center"/>
      <protection locked="0" hidden="1"/>
    </xf>
    <xf numFmtId="4" fontId="7" fillId="3" borderId="0" xfId="4" applyNumberFormat="1" applyFont="1" applyFill="1" applyBorder="1" applyAlignment="1" applyProtection="1">
      <alignment horizontal="left" vertical="center"/>
      <protection locked="0" hidden="1"/>
    </xf>
    <xf numFmtId="0" fontId="7" fillId="0" borderId="24" xfId="2" applyFont="1" applyBorder="1" applyProtection="1">
      <protection hidden="1"/>
    </xf>
    <xf numFmtId="0" fontId="17" fillId="2" borderId="41" xfId="0" applyFont="1" applyFill="1" applyBorder="1" applyAlignment="1" applyProtection="1">
      <alignment horizontal="center" vertical="center"/>
      <protection hidden="1"/>
    </xf>
    <xf numFmtId="164" fontId="17" fillId="2" borderId="41" xfId="4" applyFont="1" applyFill="1" applyBorder="1" applyAlignment="1" applyProtection="1">
      <alignment horizontal="center" vertical="center"/>
      <protection hidden="1"/>
    </xf>
    <xf numFmtId="0" fontId="11" fillId="0" borderId="11" xfId="21" applyFont="1" applyBorder="1" applyAlignment="1">
      <alignment horizontal="center" vertical="center" wrapText="1"/>
    </xf>
    <xf numFmtId="2" fontId="0" fillId="3" borderId="41" xfId="0" applyNumberFormat="1" applyFill="1" applyBorder="1" applyAlignment="1" applyProtection="1">
      <alignment horizontal="center" vertical="center"/>
      <protection hidden="1"/>
    </xf>
    <xf numFmtId="172" fontId="8" fillId="3" borderId="147" xfId="17" applyNumberFormat="1" applyFont="1" applyFill="1" applyBorder="1" applyAlignment="1">
      <alignment horizontal="center" vertical="center" wrapText="1"/>
    </xf>
    <xf numFmtId="10" fontId="11" fillId="0" borderId="7" xfId="17" applyNumberFormat="1" applyFont="1" applyBorder="1" applyAlignment="1">
      <alignment horizontal="right" vertical="center"/>
    </xf>
    <xf numFmtId="10" fontId="11" fillId="0" borderId="7" xfId="17" applyNumberFormat="1" applyFont="1" applyBorder="1" applyAlignment="1">
      <alignment vertical="center"/>
    </xf>
    <xf numFmtId="168" fontId="11" fillId="0" borderId="83" xfId="17" applyNumberFormat="1" applyFont="1" applyBorder="1" applyAlignment="1">
      <alignment vertical="center"/>
    </xf>
    <xf numFmtId="4" fontId="11" fillId="0" borderId="54" xfId="17" applyNumberFormat="1" applyFont="1" applyBorder="1" applyAlignment="1">
      <alignment horizontal="right" vertical="center"/>
    </xf>
    <xf numFmtId="4" fontId="11" fillId="0" borderId="33" xfId="17" applyNumberFormat="1" applyFont="1" applyBorder="1" applyAlignment="1">
      <alignment horizontal="right" vertical="center"/>
    </xf>
    <xf numFmtId="0" fontId="11" fillId="0" borderId="27" xfId="17" applyFont="1" applyBorder="1" applyAlignment="1">
      <alignment vertical="center"/>
    </xf>
    <xf numFmtId="0" fontId="11" fillId="0" borderId="18" xfId="17" applyFont="1" applyBorder="1" applyAlignment="1">
      <alignment horizontal="left" vertical="center" wrapText="1"/>
    </xf>
    <xf numFmtId="4" fontId="11" fillId="0" borderId="8" xfId="17" applyNumberFormat="1" applyFont="1" applyBorder="1" applyAlignment="1">
      <alignment horizontal="right" vertical="center"/>
    </xf>
    <xf numFmtId="10" fontId="11" fillId="0" borderId="8" xfId="17" applyNumberFormat="1" applyFont="1" applyBorder="1" applyAlignment="1">
      <alignment vertical="center"/>
    </xf>
    <xf numFmtId="10" fontId="11" fillId="0" borderId="23" xfId="17" applyNumberFormat="1" applyFont="1" applyBorder="1" applyAlignment="1">
      <alignment vertical="center"/>
    </xf>
    <xf numFmtId="4" fontId="11" fillId="3" borderId="58" xfId="17" applyNumberFormat="1" applyFont="1" applyFill="1" applyBorder="1" applyAlignment="1">
      <alignment horizontal="right" vertical="center"/>
    </xf>
    <xf numFmtId="173" fontId="11" fillId="3" borderId="150" xfId="17" applyNumberFormat="1" applyFont="1" applyFill="1" applyBorder="1" applyAlignment="1">
      <alignment vertical="center"/>
    </xf>
    <xf numFmtId="173" fontId="11" fillId="3" borderId="59" xfId="17" applyNumberFormat="1" applyFont="1" applyFill="1" applyBorder="1" applyAlignment="1">
      <alignment vertical="center"/>
    </xf>
    <xf numFmtId="0" fontId="6" fillId="2" borderId="47" xfId="0" applyFont="1" applyFill="1" applyBorder="1" applyAlignment="1" applyProtection="1">
      <alignment horizontal="center" vertical="center"/>
      <protection hidden="1"/>
    </xf>
    <xf numFmtId="0" fontId="69" fillId="0" borderId="0" xfId="0" applyFont="1" applyProtection="1">
      <protection hidden="1"/>
    </xf>
    <xf numFmtId="2" fontId="0" fillId="2" borderId="47" xfId="0" applyNumberFormat="1" applyFill="1" applyBorder="1" applyAlignment="1" applyProtection="1">
      <alignment horizontal="center" vertical="center"/>
      <protection hidden="1"/>
    </xf>
    <xf numFmtId="2" fontId="69" fillId="0" borderId="0" xfId="0" applyNumberFormat="1" applyFont="1" applyProtection="1">
      <protection hidden="1"/>
    </xf>
    <xf numFmtId="0" fontId="17" fillId="0" borderId="0" xfId="2" applyFont="1" applyAlignment="1" applyProtection="1">
      <alignment vertical="center" wrapText="1"/>
      <protection hidden="1"/>
    </xf>
    <xf numFmtId="0" fontId="6" fillId="0" borderId="0" xfId="2" applyAlignment="1" applyProtection="1">
      <alignment vertical="center" wrapText="1"/>
      <protection hidden="1"/>
    </xf>
    <xf numFmtId="0" fontId="26" fillId="0" borderId="0" xfId="2" applyFont="1" applyAlignment="1" applyProtection="1">
      <alignment horizontal="right" vertical="center" wrapText="1"/>
      <protection hidden="1"/>
    </xf>
    <xf numFmtId="0" fontId="26" fillId="0" borderId="0" xfId="2" applyFont="1" applyAlignment="1" applyProtection="1">
      <alignment vertical="center" wrapText="1"/>
      <protection hidden="1"/>
    </xf>
    <xf numFmtId="0" fontId="17" fillId="0" borderId="0" xfId="2" applyFont="1" applyProtection="1">
      <protection hidden="1"/>
    </xf>
    <xf numFmtId="10" fontId="12" fillId="0" borderId="156" xfId="24" applyNumberFormat="1" applyFont="1" applyBorder="1" applyAlignment="1">
      <alignment horizontal="center" vertical="center"/>
    </xf>
    <xf numFmtId="10" fontId="12" fillId="6" borderId="156" xfId="24" applyNumberFormat="1" applyFont="1" applyFill="1" applyBorder="1" applyAlignment="1">
      <alignment horizontal="center" vertical="center"/>
    </xf>
    <xf numFmtId="0" fontId="56" fillId="7" borderId="11" xfId="0" applyFont="1" applyFill="1" applyBorder="1" applyAlignment="1">
      <alignment horizontal="center"/>
    </xf>
    <xf numFmtId="0" fontId="8" fillId="0" borderId="1" xfId="0" applyFont="1" applyBorder="1" applyAlignment="1">
      <alignment horizontal="center"/>
    </xf>
    <xf numFmtId="0" fontId="0" fillId="0" borderId="1" xfId="0" applyBorder="1" applyAlignment="1">
      <alignment horizontal="center"/>
    </xf>
    <xf numFmtId="2" fontId="8" fillId="0" borderId="1" xfId="0" applyNumberFormat="1" applyFont="1" applyBorder="1" applyAlignment="1">
      <alignment horizontal="center"/>
    </xf>
    <xf numFmtId="43" fontId="27" fillId="0" borderId="0" xfId="11" applyNumberFormat="1" applyFont="1">
      <alignment vertical="center"/>
    </xf>
    <xf numFmtId="2" fontId="71" fillId="0" borderId="0" xfId="0" applyNumberFormat="1" applyFont="1"/>
    <xf numFmtId="164" fontId="8" fillId="3" borderId="22" xfId="0" applyNumberFormat="1" applyFont="1" applyFill="1" applyBorder="1" applyAlignment="1" applyProtection="1">
      <alignment horizontal="center" vertical="center"/>
      <protection hidden="1"/>
    </xf>
    <xf numFmtId="0" fontId="6" fillId="0" borderId="0" xfId="18" applyFont="1"/>
    <xf numFmtId="2" fontId="0" fillId="0" borderId="0" xfId="0" applyNumberFormat="1"/>
    <xf numFmtId="0" fontId="11" fillId="5" borderId="64" xfId="0" applyFont="1" applyFill="1" applyBorder="1" applyAlignment="1" applyProtection="1">
      <alignment horizontal="right" vertical="center"/>
      <protection hidden="1"/>
    </xf>
    <xf numFmtId="0" fontId="11" fillId="5" borderId="28" xfId="0" applyFont="1" applyFill="1" applyBorder="1" applyAlignment="1" applyProtection="1">
      <alignment horizontal="right" vertical="center"/>
      <protection hidden="1"/>
    </xf>
    <xf numFmtId="0" fontId="11" fillId="5" borderId="38" xfId="0" applyFont="1" applyFill="1" applyBorder="1" applyAlignment="1" applyProtection="1">
      <alignment horizontal="right" vertical="center"/>
      <protection hidden="1"/>
    </xf>
    <xf numFmtId="0" fontId="8" fillId="4" borderId="11" xfId="0" applyFont="1" applyFill="1" applyBorder="1" applyAlignment="1" applyProtection="1">
      <alignment horizontal="center" vertical="center" wrapText="1"/>
      <protection hidden="1"/>
    </xf>
    <xf numFmtId="0" fontId="8" fillId="4" borderId="12" xfId="0" applyFont="1" applyFill="1" applyBorder="1" applyAlignment="1" applyProtection="1">
      <alignment horizontal="center" vertical="center" wrapText="1"/>
      <protection hidden="1"/>
    </xf>
    <xf numFmtId="0" fontId="53" fillId="5" borderId="5" xfId="0" applyFont="1" applyFill="1" applyBorder="1" applyAlignment="1" applyProtection="1">
      <alignment horizontal="center" vertical="center" wrapText="1"/>
      <protection hidden="1"/>
    </xf>
    <xf numFmtId="0" fontId="53" fillId="5" borderId="23" xfId="0" applyFont="1" applyFill="1" applyBorder="1" applyAlignment="1" applyProtection="1">
      <alignment vertical="center"/>
      <protection hidden="1"/>
    </xf>
    <xf numFmtId="0" fontId="53" fillId="5" borderId="118" xfId="0" applyFont="1" applyFill="1" applyBorder="1" applyAlignment="1" applyProtection="1">
      <alignment horizontal="center" vertical="center" wrapText="1"/>
      <protection hidden="1"/>
    </xf>
    <xf numFmtId="0" fontId="53" fillId="5" borderId="8" xfId="0" applyFont="1" applyFill="1" applyBorder="1" applyAlignment="1" applyProtection="1">
      <alignment vertical="center"/>
      <protection hidden="1"/>
    </xf>
    <xf numFmtId="0" fontId="53" fillId="5" borderId="8" xfId="0" applyFont="1" applyFill="1" applyBorder="1" applyAlignment="1" applyProtection="1">
      <alignment horizontal="center" vertical="center" wrapText="1"/>
      <protection hidden="1"/>
    </xf>
    <xf numFmtId="0" fontId="53" fillId="5" borderId="87" xfId="0" applyFont="1" applyFill="1" applyBorder="1" applyAlignment="1" applyProtection="1">
      <alignment horizontal="center" vertical="center" wrapText="1"/>
      <protection hidden="1"/>
    </xf>
    <xf numFmtId="0" fontId="53" fillId="5" borderId="10" xfId="0" applyFont="1" applyFill="1" applyBorder="1" applyAlignment="1" applyProtection="1">
      <alignment vertical="center"/>
      <protection hidden="1"/>
    </xf>
    <xf numFmtId="0" fontId="53" fillId="5" borderId="8" xfId="0" applyFont="1" applyFill="1" applyBorder="1" applyAlignment="1" applyProtection="1">
      <alignment horizontal="center" vertical="center"/>
      <protection hidden="1"/>
    </xf>
    <xf numFmtId="0" fontId="17" fillId="0" borderId="152" xfId="0" applyFont="1" applyBorder="1" applyAlignment="1" applyProtection="1">
      <alignment horizontal="center"/>
      <protection hidden="1"/>
    </xf>
    <xf numFmtId="0" fontId="17" fillId="0" borderId="153" xfId="0" applyFont="1" applyBorder="1" applyAlignment="1" applyProtection="1">
      <alignment horizontal="center"/>
      <protection hidden="1"/>
    </xf>
    <xf numFmtId="0" fontId="17" fillId="0" borderId="154" xfId="0" applyFont="1" applyBorder="1" applyAlignment="1" applyProtection="1">
      <alignment horizontal="center"/>
      <protection hidden="1"/>
    </xf>
    <xf numFmtId="3" fontId="11" fillId="0" borderId="18" xfId="2" applyNumberFormat="1" applyFont="1" applyBorder="1" applyAlignment="1" applyProtection="1">
      <alignment horizontal="center" vertical="center" wrapText="1"/>
      <protection hidden="1"/>
    </xf>
    <xf numFmtId="0" fontId="53" fillId="5" borderId="86" xfId="0" applyFont="1" applyFill="1" applyBorder="1" applyAlignment="1" applyProtection="1">
      <alignment horizontal="center" vertical="center" wrapText="1"/>
      <protection hidden="1"/>
    </xf>
    <xf numFmtId="0" fontId="53" fillId="5" borderId="30" xfId="0" applyFont="1" applyFill="1" applyBorder="1" applyAlignment="1" applyProtection="1">
      <alignment horizontal="center" vertical="center" wrapText="1"/>
      <protection hidden="1"/>
    </xf>
    <xf numFmtId="0" fontId="34" fillId="0" borderId="80" xfId="2" applyFont="1" applyBorder="1" applyAlignment="1" applyProtection="1">
      <alignment horizontal="center" vertical="center" wrapText="1"/>
      <protection hidden="1"/>
    </xf>
    <xf numFmtId="0" fontId="34" fillId="0" borderId="0" xfId="2" applyFont="1" applyAlignment="1" applyProtection="1">
      <alignment horizontal="center" vertical="center" wrapText="1"/>
      <protection hidden="1"/>
    </xf>
    <xf numFmtId="0" fontId="34" fillId="0" borderId="27" xfId="2" applyFont="1" applyBorder="1" applyAlignment="1" applyProtection="1">
      <alignment horizontal="center" vertical="center" wrapText="1"/>
      <protection hidden="1"/>
    </xf>
    <xf numFmtId="0" fontId="34" fillId="0" borderId="18" xfId="2" applyFont="1" applyBorder="1" applyAlignment="1" applyProtection="1">
      <alignment horizontal="center" vertical="center" wrapText="1"/>
      <protection hidden="1"/>
    </xf>
    <xf numFmtId="4" fontId="49" fillId="3" borderId="116" xfId="23" quotePrefix="1" applyNumberFormat="1" applyFont="1" applyFill="1" applyBorder="1" applyAlignment="1">
      <alignment horizontal="center" vertical="center" wrapText="1"/>
    </xf>
    <xf numFmtId="4" fontId="49" fillId="3" borderId="117" xfId="23" quotePrefix="1" applyNumberFormat="1" applyFont="1" applyFill="1" applyBorder="1" applyAlignment="1">
      <alignment horizontal="center" vertical="center" wrapText="1"/>
    </xf>
    <xf numFmtId="4" fontId="47" fillId="3" borderId="9" xfId="23" quotePrefix="1" applyNumberFormat="1" applyFont="1" applyFill="1" applyBorder="1" applyAlignment="1">
      <alignment horizontal="center" vertical="center" wrapText="1"/>
    </xf>
    <xf numFmtId="4" fontId="47" fillId="3" borderId="14" xfId="23" quotePrefix="1" applyNumberFormat="1" applyFont="1" applyFill="1" applyBorder="1" applyAlignment="1">
      <alignment horizontal="center" vertical="center" wrapText="1"/>
    </xf>
    <xf numFmtId="4" fontId="47" fillId="3" borderId="15" xfId="23" quotePrefix="1" applyNumberFormat="1" applyFont="1" applyFill="1" applyBorder="1" applyAlignment="1">
      <alignment horizontal="center" vertical="center" wrapText="1"/>
    </xf>
    <xf numFmtId="4" fontId="47" fillId="3" borderId="16" xfId="23" quotePrefix="1" applyNumberFormat="1" applyFont="1" applyFill="1" applyBorder="1" applyAlignment="1">
      <alignment horizontal="center" vertical="center" wrapText="1"/>
    </xf>
    <xf numFmtId="4" fontId="47" fillId="3" borderId="0" xfId="23" quotePrefix="1" applyNumberFormat="1" applyFont="1" applyFill="1" applyAlignment="1">
      <alignment horizontal="center" vertical="center" wrapText="1"/>
    </xf>
    <xf numFmtId="4" fontId="47" fillId="3" borderId="17" xfId="23" quotePrefix="1" applyNumberFormat="1" applyFont="1" applyFill="1" applyBorder="1" applyAlignment="1">
      <alignment horizontal="center" vertical="center" wrapText="1"/>
    </xf>
    <xf numFmtId="4" fontId="49" fillId="3" borderId="16" xfId="23" quotePrefix="1" applyNumberFormat="1" applyFont="1" applyFill="1" applyBorder="1" applyAlignment="1">
      <alignment horizontal="center" vertical="center" wrapText="1"/>
    </xf>
    <xf numFmtId="4" fontId="49" fillId="3" borderId="0" xfId="23" quotePrefix="1" applyNumberFormat="1" applyFont="1" applyFill="1" applyAlignment="1">
      <alignment horizontal="center" vertical="center" wrapText="1"/>
    </xf>
    <xf numFmtId="4" fontId="49" fillId="3" borderId="17" xfId="23" quotePrefix="1" applyNumberFormat="1" applyFont="1" applyFill="1" applyBorder="1" applyAlignment="1">
      <alignment horizontal="center" vertical="center" wrapText="1"/>
    </xf>
    <xf numFmtId="0" fontId="14" fillId="4" borderId="112" xfId="0" applyFont="1" applyFill="1" applyBorder="1" applyAlignment="1" applyProtection="1">
      <alignment horizontal="center" vertical="center" wrapText="1"/>
      <protection hidden="1"/>
    </xf>
    <xf numFmtId="0" fontId="14" fillId="4" borderId="114" xfId="0" applyFont="1" applyFill="1" applyBorder="1" applyAlignment="1" applyProtection="1">
      <alignment horizontal="center" vertical="center" wrapText="1"/>
      <protection hidden="1"/>
    </xf>
    <xf numFmtId="0" fontId="14" fillId="4" borderId="81" xfId="0" applyFont="1" applyFill="1" applyBorder="1" applyAlignment="1" applyProtection="1">
      <alignment horizontal="center" vertical="center" wrapText="1"/>
      <protection hidden="1"/>
    </xf>
    <xf numFmtId="0" fontId="14" fillId="4" borderId="72" xfId="0" applyFont="1" applyFill="1" applyBorder="1" applyAlignment="1" applyProtection="1">
      <alignment horizontal="center" vertical="center" wrapText="1"/>
      <protection hidden="1"/>
    </xf>
    <xf numFmtId="0" fontId="14" fillId="4" borderId="113" xfId="0" applyFont="1" applyFill="1" applyBorder="1" applyAlignment="1" applyProtection="1">
      <alignment horizontal="center" vertical="center" wrapText="1"/>
      <protection hidden="1"/>
    </xf>
    <xf numFmtId="0" fontId="14" fillId="4" borderId="115" xfId="0" applyFont="1" applyFill="1" applyBorder="1" applyAlignment="1" applyProtection="1">
      <alignment horizontal="center" vertical="center" wrapText="1"/>
      <protection hidden="1"/>
    </xf>
    <xf numFmtId="1" fontId="12" fillId="3" borderId="9" xfId="17" applyNumberFormat="1" applyFont="1" applyFill="1" applyBorder="1" applyAlignment="1">
      <alignment horizontal="left" vertical="center" wrapText="1"/>
    </xf>
    <xf numFmtId="1" fontId="12" fillId="3" borderId="10" xfId="17" applyNumberFormat="1" applyFont="1" applyFill="1" applyBorder="1" applyAlignment="1">
      <alignment horizontal="left" vertical="center" wrapText="1"/>
    </xf>
    <xf numFmtId="172" fontId="8" fillId="3" borderId="82" xfId="17" applyNumberFormat="1" applyFont="1" applyFill="1" applyBorder="1" applyAlignment="1">
      <alignment horizontal="center" vertical="center" wrapText="1"/>
    </xf>
    <xf numFmtId="172" fontId="8" fillId="3" borderId="30" xfId="17" applyNumberFormat="1" applyFont="1" applyFill="1" applyBorder="1" applyAlignment="1">
      <alignment horizontal="center" vertical="center" wrapText="1"/>
    </xf>
    <xf numFmtId="172" fontId="8" fillId="3" borderId="148" xfId="17" applyNumberFormat="1" applyFont="1" applyFill="1" applyBorder="1" applyAlignment="1">
      <alignment horizontal="center" vertical="center" wrapText="1"/>
    </xf>
    <xf numFmtId="1" fontId="12" fillId="3" borderId="149" xfId="17" applyNumberFormat="1" applyFont="1" applyFill="1" applyBorder="1" applyAlignment="1">
      <alignment horizontal="left" vertical="center" wrapText="1"/>
    </xf>
    <xf numFmtId="0" fontId="17" fillId="3" borderId="31" xfId="0" applyFont="1" applyFill="1" applyBorder="1" applyAlignment="1" applyProtection="1">
      <alignment horizontal="center"/>
      <protection hidden="1"/>
    </xf>
    <xf numFmtId="0" fontId="17" fillId="3" borderId="79" xfId="0" applyFont="1" applyFill="1" applyBorder="1" applyAlignment="1" applyProtection="1">
      <alignment horizontal="center"/>
      <protection hidden="1"/>
    </xf>
    <xf numFmtId="0" fontId="17" fillId="3" borderId="32" xfId="0" applyFont="1" applyFill="1" applyBorder="1" applyAlignment="1" applyProtection="1">
      <alignment horizontal="center"/>
      <protection hidden="1"/>
    </xf>
    <xf numFmtId="4" fontId="11" fillId="3" borderId="10" xfId="17" applyNumberFormat="1" applyFont="1" applyFill="1" applyBorder="1" applyAlignment="1">
      <alignment horizontal="center" vertical="center" wrapText="1"/>
    </xf>
    <xf numFmtId="4" fontId="11" fillId="3" borderId="18" xfId="17" applyNumberFormat="1" applyFont="1" applyFill="1" applyBorder="1" applyAlignment="1">
      <alignment horizontal="center" vertical="center" wrapText="1"/>
    </xf>
    <xf numFmtId="4" fontId="11" fillId="3" borderId="19" xfId="17" applyNumberFormat="1" applyFont="1" applyFill="1" applyBorder="1" applyAlignment="1">
      <alignment horizontal="center" vertical="center" wrapText="1"/>
    </xf>
    <xf numFmtId="0" fontId="34" fillId="3" borderId="84" xfId="17" applyFont="1" applyFill="1" applyBorder="1" applyAlignment="1">
      <alignment horizontal="center" vertical="center"/>
    </xf>
    <xf numFmtId="0" fontId="34" fillId="3" borderId="14" xfId="17" applyFont="1" applyFill="1" applyBorder="1" applyAlignment="1">
      <alignment horizontal="center" vertical="center"/>
    </xf>
    <xf numFmtId="0" fontId="34" fillId="3" borderId="15" xfId="17" applyFont="1" applyFill="1" applyBorder="1" applyAlignment="1">
      <alignment horizontal="center" vertical="center"/>
    </xf>
    <xf numFmtId="0" fontId="34" fillId="3" borderId="27" xfId="17" applyFont="1" applyFill="1" applyBorder="1" applyAlignment="1">
      <alignment horizontal="center" vertical="center"/>
    </xf>
    <xf numFmtId="0" fontId="34" fillId="3" borderId="18" xfId="17" applyFont="1" applyFill="1" applyBorder="1" applyAlignment="1">
      <alignment horizontal="center" vertical="center"/>
    </xf>
    <xf numFmtId="0" fontId="34" fillId="3" borderId="19" xfId="17" applyFont="1" applyFill="1" applyBorder="1" applyAlignment="1">
      <alignment horizontal="center" vertical="center"/>
    </xf>
    <xf numFmtId="0" fontId="14" fillId="0" borderId="82" xfId="17" applyFont="1" applyBorder="1" applyAlignment="1">
      <alignment horizontal="center" vertical="center"/>
    </xf>
    <xf numFmtId="0" fontId="14" fillId="0" borderId="30" xfId="17" applyFont="1" applyBorder="1" applyAlignment="1">
      <alignment horizontal="center" vertical="center"/>
    </xf>
    <xf numFmtId="4" fontId="14" fillId="0" borderId="7" xfId="17" applyNumberFormat="1" applyFont="1" applyBorder="1" applyAlignment="1">
      <alignment horizontal="center" vertical="center" wrapText="1"/>
    </xf>
    <xf numFmtId="4" fontId="14" fillId="0" borderId="8" xfId="17" applyNumberFormat="1" applyFont="1" applyBorder="1" applyAlignment="1">
      <alignment horizontal="center" vertical="center" wrapText="1"/>
    </xf>
    <xf numFmtId="0" fontId="14" fillId="0" borderId="12" xfId="17" applyFont="1" applyBorder="1" applyAlignment="1">
      <alignment horizontal="center" vertical="center"/>
    </xf>
    <xf numFmtId="0" fontId="14" fillId="0" borderId="85" xfId="17" applyFont="1" applyBorder="1" applyAlignment="1">
      <alignment horizontal="center" vertical="center"/>
    </xf>
    <xf numFmtId="0" fontId="14" fillId="0" borderId="9" xfId="17" applyFont="1" applyBorder="1" applyAlignment="1">
      <alignment horizontal="center" vertical="center" wrapText="1"/>
    </xf>
    <xf numFmtId="0" fontId="14" fillId="0" borderId="10" xfId="17" applyFont="1" applyBorder="1" applyAlignment="1">
      <alignment horizontal="center" vertical="center" wrapText="1"/>
    </xf>
    <xf numFmtId="1" fontId="12" fillId="3" borderId="7" xfId="17" applyNumberFormat="1" applyFont="1" applyFill="1" applyBorder="1" applyAlignment="1">
      <alignment horizontal="left" vertical="center" wrapText="1"/>
    </xf>
    <xf numFmtId="1" fontId="12" fillId="3" borderId="8" xfId="17" applyNumberFormat="1" applyFont="1" applyFill="1" applyBorder="1" applyAlignment="1">
      <alignment horizontal="left" vertical="center" wrapText="1"/>
    </xf>
    <xf numFmtId="0" fontId="8" fillId="4" borderId="61" xfId="0" applyFont="1" applyFill="1" applyBorder="1" applyAlignment="1" applyProtection="1">
      <alignment horizontal="center" vertical="center"/>
      <protection hidden="1"/>
    </xf>
    <xf numFmtId="0" fontId="8" fillId="4" borderId="12" xfId="0" applyFont="1" applyFill="1" applyBorder="1" applyAlignment="1" applyProtection="1">
      <alignment horizontal="center" vertical="center"/>
      <protection hidden="1"/>
    </xf>
    <xf numFmtId="0" fontId="8" fillId="4" borderId="85" xfId="0" applyFont="1" applyFill="1" applyBorder="1" applyAlignment="1" applyProtection="1">
      <alignment horizontal="center" vertical="center"/>
      <protection hidden="1"/>
    </xf>
    <xf numFmtId="0" fontId="17" fillId="2" borderId="61" xfId="0" applyFont="1" applyFill="1" applyBorder="1" applyAlignment="1" applyProtection="1">
      <alignment horizontal="center" vertical="center"/>
      <protection hidden="1"/>
    </xf>
    <xf numFmtId="0" fontId="17" fillId="2" borderId="12" xfId="0" applyFont="1" applyFill="1" applyBorder="1" applyAlignment="1" applyProtection="1">
      <alignment horizontal="center" vertical="center"/>
      <protection hidden="1"/>
    </xf>
    <xf numFmtId="0" fontId="17" fillId="2" borderId="13" xfId="0" applyFont="1" applyFill="1" applyBorder="1" applyAlignment="1" applyProtection="1">
      <alignment horizontal="center" vertical="center"/>
      <protection hidden="1"/>
    </xf>
    <xf numFmtId="0" fontId="6" fillId="2" borderId="84" xfId="0" applyFont="1" applyFill="1" applyBorder="1" applyAlignment="1" applyProtection="1">
      <alignment horizontal="left" vertical="center"/>
      <protection hidden="1"/>
    </xf>
    <xf numFmtId="0" fontId="6" fillId="2" borderId="14" xfId="0" applyFont="1" applyFill="1" applyBorder="1" applyAlignment="1" applyProtection="1">
      <alignment horizontal="left" vertical="center"/>
      <protection hidden="1"/>
    </xf>
    <xf numFmtId="0" fontId="6" fillId="2" borderId="15" xfId="0" applyFont="1" applyFill="1" applyBorder="1" applyAlignment="1" applyProtection="1">
      <alignment horizontal="left" vertical="center"/>
      <protection hidden="1"/>
    </xf>
    <xf numFmtId="0" fontId="6" fillId="2" borderId="90" xfId="0" applyFont="1" applyFill="1" applyBorder="1" applyAlignment="1" applyProtection="1">
      <alignment horizontal="left" vertical="center"/>
      <protection hidden="1"/>
    </xf>
    <xf numFmtId="0" fontId="6" fillId="2" borderId="63" xfId="0" applyFont="1" applyFill="1" applyBorder="1" applyAlignment="1" applyProtection="1">
      <alignment horizontal="left" vertical="center"/>
      <protection hidden="1"/>
    </xf>
    <xf numFmtId="0" fontId="6" fillId="2" borderId="78" xfId="0" applyFont="1" applyFill="1" applyBorder="1" applyAlignment="1" applyProtection="1">
      <alignment horizontal="left" vertical="center"/>
      <protection hidden="1"/>
    </xf>
    <xf numFmtId="0" fontId="6" fillId="2" borderId="92" xfId="0" applyFont="1" applyFill="1" applyBorder="1" applyAlignment="1" applyProtection="1">
      <alignment horizontal="left" vertical="center"/>
      <protection hidden="1"/>
    </xf>
    <xf numFmtId="0" fontId="6" fillId="2" borderId="42" xfId="0" applyFont="1" applyFill="1" applyBorder="1" applyAlignment="1" applyProtection="1">
      <alignment horizontal="left" vertical="center"/>
      <protection hidden="1"/>
    </xf>
    <xf numFmtId="0" fontId="6" fillId="2" borderId="47" xfId="0" applyFont="1" applyFill="1" applyBorder="1" applyAlignment="1" applyProtection="1">
      <alignment horizontal="left" vertical="center"/>
      <protection hidden="1"/>
    </xf>
    <xf numFmtId="0" fontId="0" fillId="0" borderId="42" xfId="0" applyBorder="1" applyAlignment="1">
      <alignment horizontal="left" vertical="center"/>
    </xf>
    <xf numFmtId="0" fontId="0" fillId="0" borderId="47" xfId="0" applyBorder="1" applyAlignment="1">
      <alignment horizontal="left" vertical="center"/>
    </xf>
    <xf numFmtId="0" fontId="6" fillId="2" borderId="97" xfId="0" applyFont="1" applyFill="1" applyBorder="1" applyAlignment="1" applyProtection="1">
      <alignment horizontal="left" vertical="center"/>
      <protection hidden="1"/>
    </xf>
    <xf numFmtId="0" fontId="6" fillId="2" borderId="40" xfId="0" applyFont="1" applyFill="1" applyBorder="1" applyAlignment="1" applyProtection="1">
      <alignment horizontal="left" vertical="center"/>
      <protection hidden="1"/>
    </xf>
    <xf numFmtId="0" fontId="6" fillId="2" borderId="45" xfId="0" applyFont="1" applyFill="1" applyBorder="1" applyAlignment="1" applyProtection="1">
      <alignment horizontal="left" vertical="center"/>
      <protection hidden="1"/>
    </xf>
    <xf numFmtId="0" fontId="8" fillId="6" borderId="14" xfId="0" applyFont="1" applyFill="1" applyBorder="1" applyAlignment="1" applyProtection="1">
      <alignment horizontal="left" vertical="center" wrapText="1"/>
      <protection hidden="1"/>
    </xf>
    <xf numFmtId="0" fontId="8" fillId="6" borderId="15"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44" fillId="0" borderId="0" xfId="0" applyFont="1" applyAlignment="1" applyProtection="1">
      <alignment horizontal="center" vertical="center"/>
      <protection hidden="1"/>
    </xf>
    <xf numFmtId="3" fontId="8" fillId="2" borderId="10" xfId="0" applyNumberFormat="1" applyFont="1" applyFill="1" applyBorder="1" applyAlignment="1" applyProtection="1">
      <alignment horizontal="center" vertical="center" wrapText="1"/>
      <protection hidden="1"/>
    </xf>
    <xf numFmtId="3" fontId="8" fillId="2" borderId="18" xfId="0" applyNumberFormat="1" applyFont="1" applyFill="1" applyBorder="1" applyAlignment="1" applyProtection="1">
      <alignment horizontal="center" vertical="center" wrapText="1"/>
      <protection hidden="1"/>
    </xf>
    <xf numFmtId="3" fontId="8" fillId="2" borderId="19" xfId="0" applyNumberFormat="1" applyFont="1" applyFill="1" applyBorder="1" applyAlignment="1" applyProtection="1">
      <alignment horizontal="center" vertical="center" wrapText="1"/>
      <protection hidden="1"/>
    </xf>
    <xf numFmtId="0" fontId="26" fillId="0" borderId="9" xfId="0" applyFont="1" applyBorder="1" applyAlignment="1" applyProtection="1">
      <alignment horizontal="center" vertical="center" wrapText="1"/>
      <protection hidden="1"/>
    </xf>
    <xf numFmtId="0" fontId="26" fillId="0" borderId="14" xfId="0" applyFont="1" applyBorder="1" applyAlignment="1" applyProtection="1">
      <alignment horizontal="center" vertical="center" wrapText="1"/>
      <protection hidden="1"/>
    </xf>
    <xf numFmtId="0" fontId="26" fillId="0" borderId="15" xfId="0" applyFont="1" applyBorder="1" applyAlignment="1" applyProtection="1">
      <alignment horizontal="center" vertical="center" wrapText="1"/>
      <protection hidden="1"/>
    </xf>
    <xf numFmtId="0" fontId="26" fillId="0" borderId="10" xfId="0" applyFont="1" applyBorder="1" applyAlignment="1" applyProtection="1">
      <alignment horizontal="center" vertical="center" wrapText="1"/>
      <protection hidden="1"/>
    </xf>
    <xf numFmtId="0" fontId="26" fillId="0" borderId="18" xfId="0" applyFont="1" applyBorder="1" applyAlignment="1" applyProtection="1">
      <alignment horizontal="center" vertical="center" wrapText="1"/>
      <protection hidden="1"/>
    </xf>
    <xf numFmtId="0" fontId="26" fillId="0" borderId="19" xfId="0" applyFont="1" applyBorder="1" applyAlignment="1" applyProtection="1">
      <alignment horizontal="center" vertical="center" wrapText="1"/>
      <protection hidden="1"/>
    </xf>
    <xf numFmtId="0" fontId="8" fillId="6" borderId="79" xfId="0" applyFont="1" applyFill="1" applyBorder="1" applyAlignment="1" applyProtection="1">
      <alignment horizontal="left" vertical="center" wrapText="1"/>
      <protection hidden="1"/>
    </xf>
    <xf numFmtId="0" fontId="8" fillId="6" borderId="88" xfId="0" applyFont="1" applyFill="1" applyBorder="1" applyAlignment="1" applyProtection="1">
      <alignment horizontal="left" vertical="center" wrapText="1"/>
      <protection hidden="1"/>
    </xf>
    <xf numFmtId="0" fontId="67" fillId="0" borderId="0" xfId="0" applyFont="1" applyAlignment="1">
      <alignment horizontal="center" wrapText="1"/>
    </xf>
    <xf numFmtId="2" fontId="0" fillId="0" borderId="7" xfId="0" applyNumberFormat="1" applyBorder="1" applyAlignment="1">
      <alignment horizontal="center" vertical="center"/>
    </xf>
    <xf numFmtId="2" fontId="0" fillId="0" borderId="21" xfId="0" applyNumberFormat="1" applyBorder="1" applyAlignment="1">
      <alignment horizontal="center" vertical="center"/>
    </xf>
    <xf numFmtId="2" fontId="0" fillId="0" borderId="8" xfId="0" applyNumberFormat="1" applyBorder="1" applyAlignment="1">
      <alignment horizontal="center" vertical="center"/>
    </xf>
    <xf numFmtId="0" fontId="6" fillId="0" borderId="18" xfId="0" applyFont="1" applyBorder="1" applyAlignment="1">
      <alignment horizontal="center"/>
    </xf>
    <xf numFmtId="0" fontId="0" fillId="0" borderId="18" xfId="0" applyBorder="1" applyAlignment="1">
      <alignment horizontal="center"/>
    </xf>
    <xf numFmtId="4" fontId="11" fillId="0" borderId="156" xfId="24" applyNumberFormat="1" applyFont="1" applyBorder="1" applyAlignment="1">
      <alignment horizontal="center" vertical="center"/>
    </xf>
    <xf numFmtId="4" fontId="11" fillId="0" borderId="156" xfId="24" applyNumberFormat="1" applyFont="1" applyBorder="1" applyAlignment="1">
      <alignment horizontal="center" vertical="center" wrapText="1"/>
    </xf>
    <xf numFmtId="0" fontId="8" fillId="0" borderId="155" xfId="0" applyFont="1" applyBorder="1" applyAlignment="1">
      <alignment horizontal="center"/>
    </xf>
    <xf numFmtId="0" fontId="8" fillId="0" borderId="156" xfId="24" applyFont="1" applyBorder="1" applyAlignment="1">
      <alignment horizontal="center" vertical="center"/>
    </xf>
    <xf numFmtId="0" fontId="38" fillId="3" borderId="31" xfId="0" applyFont="1" applyFill="1" applyBorder="1" applyAlignment="1" applyProtection="1">
      <alignment horizontal="center"/>
      <protection hidden="1"/>
    </xf>
    <xf numFmtId="0" fontId="38" fillId="3" borderId="79" xfId="0" applyFont="1" applyFill="1" applyBorder="1" applyAlignment="1" applyProtection="1">
      <alignment horizontal="center"/>
      <protection hidden="1"/>
    </xf>
    <xf numFmtId="0" fontId="38" fillId="3" borderId="32" xfId="0" applyFont="1" applyFill="1" applyBorder="1" applyAlignment="1" applyProtection="1">
      <alignment horizontal="center"/>
      <protection hidden="1"/>
    </xf>
    <xf numFmtId="0" fontId="40" fillId="4" borderId="73" xfId="2" applyFont="1" applyFill="1" applyBorder="1" applyAlignment="1">
      <alignment horizontal="center" vertical="center" wrapText="1"/>
    </xf>
    <xf numFmtId="0" fontId="46" fillId="3" borderId="68" xfId="2" applyFont="1" applyFill="1" applyBorder="1" applyAlignment="1">
      <alignment horizontal="left" vertical="top" wrapText="1"/>
    </xf>
    <xf numFmtId="0" fontId="46" fillId="3" borderId="69" xfId="2" applyFont="1" applyFill="1" applyBorder="1" applyAlignment="1">
      <alignment horizontal="left" vertical="top" wrapText="1"/>
    </xf>
    <xf numFmtId="0" fontId="46" fillId="3" borderId="70" xfId="2" applyFont="1" applyFill="1" applyBorder="1" applyAlignment="1">
      <alignment horizontal="left" vertical="top" wrapText="1"/>
    </xf>
    <xf numFmtId="0" fontId="46" fillId="3" borderId="65" xfId="2" applyFont="1" applyFill="1" applyBorder="1" applyAlignment="1">
      <alignment horizontal="left" vertical="top" wrapText="1"/>
    </xf>
    <xf numFmtId="3" fontId="68" fillId="3" borderId="10" xfId="2" applyNumberFormat="1" applyFont="1" applyFill="1" applyBorder="1" applyAlignment="1">
      <alignment horizontal="center" vertical="center" wrapText="1"/>
    </xf>
    <xf numFmtId="3" fontId="68" fillId="3" borderId="19" xfId="2" applyNumberFormat="1" applyFont="1" applyFill="1" applyBorder="1" applyAlignment="1">
      <alignment horizontal="center" vertical="center" wrapText="1"/>
    </xf>
    <xf numFmtId="0" fontId="42" fillId="3" borderId="84" xfId="2" applyFont="1" applyFill="1" applyBorder="1" applyAlignment="1">
      <alignment horizontal="center" vertical="center" wrapText="1"/>
    </xf>
    <xf numFmtId="0" fontId="42" fillId="3" borderId="15" xfId="2" applyFont="1" applyFill="1" applyBorder="1" applyAlignment="1">
      <alignment horizontal="center" vertical="center" wrapText="1"/>
    </xf>
    <xf numFmtId="0" fontId="42" fillId="3" borderId="27" xfId="2" applyFont="1" applyFill="1" applyBorder="1" applyAlignment="1">
      <alignment horizontal="center" vertical="center" wrapText="1"/>
    </xf>
    <xf numFmtId="0" fontId="42" fillId="3" borderId="19" xfId="2" applyFont="1" applyFill="1" applyBorder="1" applyAlignment="1">
      <alignment horizontal="center" vertical="center" wrapText="1"/>
    </xf>
    <xf numFmtId="0" fontId="39" fillId="3" borderId="70" xfId="2" applyFont="1" applyFill="1" applyBorder="1" applyAlignment="1">
      <alignment horizontal="left" vertical="top" wrapText="1"/>
    </xf>
    <xf numFmtId="0" fontId="39" fillId="3" borderId="65" xfId="2" applyFont="1" applyFill="1" applyBorder="1" applyAlignment="1">
      <alignment horizontal="left" vertical="top" wrapText="1"/>
    </xf>
    <xf numFmtId="0" fontId="46" fillId="3" borderId="105" xfId="2" applyFont="1" applyFill="1" applyBorder="1" applyAlignment="1">
      <alignment horizontal="left" vertical="top" wrapText="1"/>
    </xf>
    <xf numFmtId="0" fontId="46" fillId="3" borderId="71" xfId="2" applyFont="1" applyFill="1" applyBorder="1" applyAlignment="1">
      <alignment horizontal="left" vertical="top" wrapText="1"/>
    </xf>
    <xf numFmtId="0" fontId="46" fillId="3" borderId="106" xfId="2" applyFont="1" applyFill="1" applyBorder="1" applyAlignment="1">
      <alignment horizontal="left" vertical="top" wrapText="1"/>
    </xf>
    <xf numFmtId="0" fontId="24" fillId="3" borderId="80" xfId="2" applyFont="1" applyFill="1" applyBorder="1" applyAlignment="1">
      <alignment horizontal="left" vertical="center" wrapText="1"/>
    </xf>
    <xf numFmtId="0" fontId="24" fillId="3" borderId="0" xfId="2" applyFont="1" applyFill="1" applyAlignment="1">
      <alignment horizontal="left" vertical="center" wrapText="1"/>
    </xf>
    <xf numFmtId="0" fontId="24" fillId="3" borderId="2" xfId="2" applyFont="1" applyFill="1" applyBorder="1" applyAlignment="1">
      <alignment horizontal="left" vertical="center" wrapText="1"/>
    </xf>
    <xf numFmtId="0" fontId="24" fillId="3" borderId="20" xfId="2" applyFont="1" applyFill="1" applyBorder="1" applyAlignment="1">
      <alignment horizontal="left" vertical="center" wrapText="1"/>
    </xf>
    <xf numFmtId="0" fontId="24" fillId="3" borderId="109" xfId="2" applyFont="1" applyFill="1" applyBorder="1" applyAlignment="1">
      <alignment horizontal="left" vertical="center" wrapText="1"/>
    </xf>
    <xf numFmtId="0" fontId="24" fillId="3" borderId="3" xfId="2" applyFont="1" applyFill="1" applyBorder="1" applyAlignment="1">
      <alignment horizontal="left" vertical="center" wrapText="1"/>
    </xf>
    <xf numFmtId="0" fontId="45" fillId="4" borderId="107" xfId="2" applyFont="1" applyFill="1" applyBorder="1" applyAlignment="1">
      <alignment horizontal="center" vertical="center" wrapText="1"/>
    </xf>
    <xf numFmtId="0" fontId="45" fillId="4" borderId="76" xfId="2" applyFont="1" applyFill="1" applyBorder="1" applyAlignment="1">
      <alignment horizontal="center" vertical="center" wrapText="1"/>
    </xf>
    <xf numFmtId="0" fontId="45" fillId="4" borderId="77" xfId="2" applyFont="1" applyFill="1" applyBorder="1" applyAlignment="1">
      <alignment horizontal="center" vertical="center" wrapText="1"/>
    </xf>
    <xf numFmtId="0" fontId="43" fillId="4" borderId="61" xfId="2" applyFont="1" applyFill="1" applyBorder="1" applyAlignment="1">
      <alignment horizontal="center" vertical="center" wrapText="1"/>
    </xf>
    <xf numFmtId="0" fontId="43" fillId="4" borderId="12" xfId="2" applyFont="1" applyFill="1" applyBorder="1" applyAlignment="1">
      <alignment horizontal="center" vertical="center" wrapText="1"/>
    </xf>
    <xf numFmtId="0" fontId="43" fillId="4" borderId="85" xfId="2" applyFont="1" applyFill="1" applyBorder="1" applyAlignment="1">
      <alignment horizontal="center" vertical="center" wrapText="1"/>
    </xf>
    <xf numFmtId="0" fontId="43" fillId="0" borderId="61" xfId="2" applyFont="1" applyBorder="1" applyAlignment="1">
      <alignment horizontal="center" vertical="center" wrapText="1"/>
    </xf>
    <xf numFmtId="0" fontId="43" fillId="0" borderId="12" xfId="2" applyFont="1" applyBorder="1" applyAlignment="1">
      <alignment horizontal="center" vertical="center" wrapText="1"/>
    </xf>
    <xf numFmtId="0" fontId="43" fillId="0" borderId="13" xfId="2" applyFont="1" applyBorder="1" applyAlignment="1">
      <alignment horizontal="center" vertical="center" wrapText="1"/>
    </xf>
    <xf numFmtId="0" fontId="43" fillId="4" borderId="11" xfId="2" applyFont="1" applyFill="1" applyBorder="1" applyAlignment="1">
      <alignment horizontal="left" vertical="center" wrapText="1"/>
    </xf>
    <xf numFmtId="0" fontId="43" fillId="4" borderId="12" xfId="2" applyFont="1" applyFill="1" applyBorder="1" applyAlignment="1">
      <alignment horizontal="left" vertical="center" wrapText="1"/>
    </xf>
    <xf numFmtId="0" fontId="43" fillId="4" borderId="85" xfId="2" applyFont="1" applyFill="1" applyBorder="1" applyAlignment="1">
      <alignment horizontal="left" vertical="center" wrapText="1"/>
    </xf>
    <xf numFmtId="0" fontId="44" fillId="0" borderId="39" xfId="2" applyFont="1" applyBorder="1" applyAlignment="1">
      <alignment horizontal="left" vertical="center" wrapText="1"/>
    </xf>
    <xf numFmtId="0" fontId="44" fillId="0" borderId="45" xfId="2" applyFont="1" applyBorder="1" applyAlignment="1">
      <alignment horizontal="left" vertical="center" wrapText="1"/>
    </xf>
    <xf numFmtId="0" fontId="44" fillId="0" borderId="49" xfId="2" applyFont="1" applyBorder="1" applyAlignment="1">
      <alignment horizontal="left" vertical="center" wrapText="1"/>
    </xf>
    <xf numFmtId="0" fontId="44" fillId="0" borderId="48" xfId="2" applyFont="1" applyBorder="1" applyAlignment="1">
      <alignment horizontal="left" vertical="center" wrapText="1"/>
    </xf>
    <xf numFmtId="0" fontId="39" fillId="4" borderId="61" xfId="2" applyFont="1" applyFill="1" applyBorder="1" applyAlignment="1">
      <alignment horizontal="center" vertical="center" wrapText="1"/>
    </xf>
    <xf numFmtId="0" fontId="39" fillId="4" borderId="12" xfId="2" applyFont="1" applyFill="1" applyBorder="1" applyAlignment="1">
      <alignment horizontal="center" vertical="center" wrapText="1"/>
    </xf>
    <xf numFmtId="0" fontId="31" fillId="0" borderId="11" xfId="14" applyFont="1" applyBorder="1" applyAlignment="1">
      <alignment horizontal="left" vertical="center"/>
    </xf>
    <xf numFmtId="0" fontId="6" fillId="0" borderId="13" xfId="0" applyFont="1" applyBorder="1" applyAlignment="1">
      <alignment horizontal="left" vertical="center"/>
    </xf>
    <xf numFmtId="0" fontId="44" fillId="0" borderId="44" xfId="2" applyFont="1" applyBorder="1" applyAlignment="1">
      <alignment horizontal="left" vertical="center" wrapText="1"/>
    </xf>
    <xf numFmtId="0" fontId="44" fillId="0" borderId="47" xfId="2" applyFont="1" applyBorder="1" applyAlignment="1">
      <alignment horizontal="left" vertical="center" wrapText="1"/>
    </xf>
    <xf numFmtId="0" fontId="44" fillId="0" borderId="7" xfId="2" applyFont="1" applyBorder="1" applyAlignment="1">
      <alignment horizontal="center" vertical="center" wrapText="1"/>
    </xf>
    <xf numFmtId="0" fontId="44" fillId="0" borderId="8" xfId="2" applyFont="1" applyBorder="1" applyAlignment="1">
      <alignment horizontal="center" vertical="center" wrapText="1"/>
    </xf>
    <xf numFmtId="0" fontId="44" fillId="0" borderId="11" xfId="2" applyFont="1" applyBorder="1" applyAlignment="1">
      <alignment horizontal="center" vertical="center" wrapText="1"/>
    </xf>
    <xf numFmtId="0" fontId="44" fillId="0" borderId="85" xfId="2" applyFont="1" applyBorder="1" applyAlignment="1">
      <alignment horizontal="center" vertical="center" wrapText="1"/>
    </xf>
    <xf numFmtId="0" fontId="39" fillId="5" borderId="79" xfId="14" applyFont="1" applyFill="1" applyBorder="1" applyAlignment="1">
      <alignment horizontal="left" vertical="center"/>
    </xf>
    <xf numFmtId="0" fontId="39" fillId="5" borderId="32" xfId="14" applyFont="1" applyFill="1" applyBorder="1" applyAlignment="1">
      <alignment horizontal="left" vertical="center"/>
    </xf>
    <xf numFmtId="0" fontId="39" fillId="5" borderId="18" xfId="14" applyFont="1" applyFill="1" applyBorder="1" applyAlignment="1">
      <alignment horizontal="left" vertical="center"/>
    </xf>
    <xf numFmtId="0" fontId="39" fillId="5" borderId="110" xfId="14" applyFont="1" applyFill="1" applyBorder="1" applyAlignment="1">
      <alignment horizontal="left" vertical="center"/>
    </xf>
    <xf numFmtId="0" fontId="44" fillId="0" borderId="92" xfId="2" applyFont="1" applyBorder="1" applyAlignment="1">
      <alignment horizontal="left" vertical="center" wrapText="1"/>
    </xf>
    <xf numFmtId="0" fontId="44" fillId="0" borderId="42" xfId="2" applyFont="1" applyBorder="1" applyAlignment="1">
      <alignment horizontal="left" vertical="center" wrapText="1"/>
    </xf>
    <xf numFmtId="0" fontId="44" fillId="0" borderId="94" xfId="2" applyFont="1" applyBorder="1" applyAlignment="1">
      <alignment horizontal="left" vertical="center" wrapText="1"/>
    </xf>
    <xf numFmtId="0" fontId="44" fillId="0" borderId="50" xfId="2" applyFont="1" applyBorder="1" applyAlignment="1">
      <alignment horizontal="left" vertical="center" wrapText="1"/>
    </xf>
    <xf numFmtId="0" fontId="31" fillId="0" borderId="7" xfId="14" applyFont="1" applyBorder="1" applyAlignment="1">
      <alignment horizontal="center" vertical="center"/>
    </xf>
    <xf numFmtId="0" fontId="31" fillId="0" borderId="8" xfId="14" applyFont="1" applyBorder="1" applyAlignment="1">
      <alignment horizontal="center" vertical="center"/>
    </xf>
    <xf numFmtId="0" fontId="32" fillId="0" borderId="11" xfId="14" applyFont="1" applyBorder="1" applyAlignment="1">
      <alignment horizontal="left" vertical="center"/>
    </xf>
    <xf numFmtId="0" fontId="32" fillId="0" borderId="13" xfId="14" applyFont="1" applyBorder="1" applyAlignment="1">
      <alignment horizontal="left" vertical="center"/>
    </xf>
    <xf numFmtId="0" fontId="31" fillId="0" borderId="9" xfId="14" applyFont="1" applyBorder="1" applyAlignment="1">
      <alignment horizontal="center" vertical="center"/>
    </xf>
    <xf numFmtId="0" fontId="31" fillId="0" borderId="15" xfId="14" applyFont="1" applyBorder="1" applyAlignment="1">
      <alignment horizontal="center" vertical="center"/>
    </xf>
    <xf numFmtId="0" fontId="31" fillId="0" borderId="10" xfId="14" applyFont="1" applyBorder="1" applyAlignment="1">
      <alignment horizontal="center" vertical="center"/>
    </xf>
    <xf numFmtId="0" fontId="31" fillId="0" borderId="19" xfId="14" applyFont="1" applyBorder="1" applyAlignment="1">
      <alignment horizontal="center" vertical="center"/>
    </xf>
    <xf numFmtId="0" fontId="44" fillId="0" borderId="0" xfId="11" applyFont="1" applyAlignment="1">
      <alignment horizontal="center" vertical="center" wrapText="1"/>
    </xf>
    <xf numFmtId="0" fontId="44" fillId="0" borderId="0" xfId="0" applyFont="1" applyAlignment="1" applyProtection="1">
      <alignment horizontal="center"/>
      <protection hidden="1"/>
    </xf>
    <xf numFmtId="0" fontId="41" fillId="0" borderId="9" xfId="2" applyFont="1" applyBorder="1" applyAlignment="1" applyProtection="1">
      <alignment horizontal="center" vertical="center" wrapText="1"/>
      <protection hidden="1"/>
    </xf>
    <xf numFmtId="0" fontId="41" fillId="0" borderId="14" xfId="2" applyFont="1" applyBorder="1" applyAlignment="1" applyProtection="1">
      <alignment horizontal="center" vertical="center" wrapText="1"/>
      <protection hidden="1"/>
    </xf>
    <xf numFmtId="0" fontId="41" fillId="0" borderId="10" xfId="2" applyFont="1" applyBorder="1" applyAlignment="1" applyProtection="1">
      <alignment horizontal="center" vertical="center" wrapText="1"/>
      <protection hidden="1"/>
    </xf>
    <xf numFmtId="0" fontId="41" fillId="0" borderId="18" xfId="2" applyFont="1" applyBorder="1" applyAlignment="1" applyProtection="1">
      <alignment horizontal="center" vertical="center" wrapText="1"/>
      <protection hidden="1"/>
    </xf>
    <xf numFmtId="0" fontId="44" fillId="0" borderId="82" xfId="2" applyFont="1" applyBorder="1" applyAlignment="1">
      <alignment horizontal="center" vertical="center" wrapText="1"/>
    </xf>
    <xf numFmtId="0" fontId="44" fillId="0" borderId="30" xfId="2" applyFont="1" applyBorder="1" applyAlignment="1">
      <alignment horizontal="center" vertical="center" wrapText="1"/>
    </xf>
    <xf numFmtId="0" fontId="44" fillId="0" borderId="9" xfId="2" applyFont="1" applyBorder="1" applyAlignment="1" applyProtection="1">
      <alignment horizontal="center" vertical="center" wrapText="1"/>
      <protection hidden="1"/>
    </xf>
    <xf numFmtId="0" fontId="44" fillId="0" borderId="14" xfId="2" applyFont="1" applyBorder="1" applyAlignment="1" applyProtection="1">
      <alignment horizontal="center" vertical="center" wrapText="1"/>
      <protection hidden="1"/>
    </xf>
    <xf numFmtId="0" fontId="44" fillId="0" borderId="15" xfId="2" applyFont="1" applyBorder="1" applyAlignment="1" applyProtection="1">
      <alignment horizontal="center" vertical="center" wrapText="1"/>
      <protection hidden="1"/>
    </xf>
    <xf numFmtId="3" fontId="68" fillId="0" borderId="10" xfId="2" applyNumberFormat="1" applyFont="1" applyBorder="1" applyAlignment="1" applyProtection="1">
      <alignment horizontal="center" vertical="center" wrapText="1"/>
      <protection hidden="1"/>
    </xf>
    <xf numFmtId="3" fontId="68" fillId="0" borderId="18" xfId="2" applyNumberFormat="1" applyFont="1" applyBorder="1" applyAlignment="1" applyProtection="1">
      <alignment horizontal="center" vertical="center" wrapText="1"/>
      <protection hidden="1"/>
    </xf>
    <xf numFmtId="3" fontId="68" fillId="0" borderId="19" xfId="2" applyNumberFormat="1" applyFont="1" applyBorder="1" applyAlignment="1" applyProtection="1">
      <alignment horizontal="center" vertical="center" wrapText="1"/>
      <protection hidden="1"/>
    </xf>
    <xf numFmtId="0" fontId="44" fillId="0" borderId="9" xfId="2" applyFont="1" applyBorder="1" applyAlignment="1">
      <alignment horizontal="center" vertical="center" wrapText="1"/>
    </xf>
    <xf numFmtId="0" fontId="44" fillId="0" borderId="15" xfId="2" applyFont="1" applyBorder="1" applyAlignment="1">
      <alignment horizontal="center" vertical="center" wrapText="1"/>
    </xf>
    <xf numFmtId="0" fontId="44" fillId="0" borderId="10" xfId="2" applyFont="1" applyBorder="1" applyAlignment="1">
      <alignment horizontal="center" vertical="center" wrapText="1"/>
    </xf>
    <xf numFmtId="0" fontId="44" fillId="0" borderId="19" xfId="2" applyFont="1" applyBorder="1" applyAlignment="1">
      <alignment horizontal="center" vertical="center" wrapText="1"/>
    </xf>
    <xf numFmtId="0" fontId="44" fillId="0" borderId="97" xfId="2" applyFont="1" applyBorder="1" applyAlignment="1">
      <alignment horizontal="left" vertical="center" wrapText="1"/>
    </xf>
    <xf numFmtId="0" fontId="44" fillId="0" borderId="40" xfId="2" applyFont="1" applyBorder="1" applyAlignment="1">
      <alignment horizontal="left" vertical="center" wrapText="1"/>
    </xf>
    <xf numFmtId="0" fontId="39" fillId="4" borderId="151" xfId="2" applyFont="1" applyFill="1" applyBorder="1" applyAlignment="1">
      <alignment horizontal="center" vertical="center" wrapText="1"/>
    </xf>
    <xf numFmtId="0" fontId="24" fillId="0" borderId="1" xfId="0" applyFont="1" applyBorder="1" applyAlignment="1">
      <alignment horizontal="left" vertical="center" wrapText="1"/>
    </xf>
    <xf numFmtId="0" fontId="40"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0" fillId="0" borderId="1" xfId="0" applyFont="1" applyBorder="1" applyAlignment="1">
      <alignment horizontal="left" vertical="center" wrapText="1"/>
    </xf>
    <xf numFmtId="0" fontId="43" fillId="6" borderId="1" xfId="0" applyFont="1" applyFill="1" applyBorder="1" applyAlignment="1" applyProtection="1">
      <alignment horizontal="left" vertical="center" wrapText="1"/>
      <protection hidden="1"/>
    </xf>
    <xf numFmtId="0" fontId="38" fillId="0" borderId="1" xfId="0" applyFont="1" applyBorder="1" applyAlignment="1">
      <alignment horizontal="center" vertical="center" wrapText="1"/>
    </xf>
    <xf numFmtId="0" fontId="38" fillId="0" borderId="0" xfId="0" applyFont="1" applyAlignment="1" applyProtection="1">
      <alignment horizontal="center"/>
      <protection hidden="1"/>
    </xf>
    <xf numFmtId="0" fontId="42" fillId="0" borderId="9" xfId="2" applyFont="1" applyBorder="1" applyAlignment="1" applyProtection="1">
      <alignment horizontal="center" vertical="center" wrapText="1"/>
      <protection hidden="1"/>
    </xf>
    <xf numFmtId="0" fontId="42" fillId="0" borderId="14" xfId="2" applyFont="1" applyBorder="1" applyAlignment="1" applyProtection="1">
      <alignment horizontal="center" vertical="center" wrapText="1"/>
      <protection hidden="1"/>
    </xf>
    <xf numFmtId="0" fontId="42" fillId="0" borderId="10" xfId="2" applyFont="1" applyBorder="1" applyAlignment="1" applyProtection="1">
      <alignment horizontal="center" vertical="center" wrapText="1"/>
      <protection hidden="1"/>
    </xf>
    <xf numFmtId="0" fontId="42" fillId="0" borderId="18" xfId="2" applyFont="1" applyBorder="1" applyAlignment="1" applyProtection="1">
      <alignment horizontal="center" vertical="center" wrapText="1"/>
      <protection hidden="1"/>
    </xf>
    <xf numFmtId="3" fontId="40" fillId="0" borderId="10" xfId="2" applyNumberFormat="1" applyFont="1" applyBorder="1" applyAlignment="1" applyProtection="1">
      <alignment horizontal="center" vertical="center" wrapText="1"/>
      <protection hidden="1"/>
    </xf>
    <xf numFmtId="3" fontId="40" fillId="0" borderId="18" xfId="2" applyNumberFormat="1" applyFont="1" applyBorder="1" applyAlignment="1" applyProtection="1">
      <alignment horizontal="center" vertical="center" wrapText="1"/>
      <protection hidden="1"/>
    </xf>
    <xf numFmtId="3" fontId="40" fillId="0" borderId="19" xfId="2" applyNumberFormat="1" applyFont="1" applyBorder="1" applyAlignment="1" applyProtection="1">
      <alignment horizontal="center" vertical="center" wrapText="1"/>
      <protection hidden="1"/>
    </xf>
    <xf numFmtId="0" fontId="10" fillId="0" borderId="55" xfId="2" applyFont="1" applyBorder="1" applyAlignment="1" applyProtection="1">
      <alignment horizontal="center" vertical="center" wrapText="1"/>
      <protection hidden="1"/>
    </xf>
    <xf numFmtId="0" fontId="8" fillId="0" borderId="56" xfId="0" applyFont="1" applyBorder="1" applyAlignment="1">
      <alignment horizontal="center" vertical="center" wrapText="1"/>
    </xf>
    <xf numFmtId="0" fontId="8" fillId="0" borderId="60" xfId="0" applyFont="1" applyBorder="1" applyAlignment="1">
      <alignment horizontal="center" vertical="center" wrapText="1"/>
    </xf>
    <xf numFmtId="0" fontId="11" fillId="0" borderId="55" xfId="2" applyFont="1" applyBorder="1" applyAlignment="1" applyProtection="1">
      <alignment horizontal="center" vertical="center" wrapText="1"/>
      <protection hidden="1"/>
    </xf>
    <xf numFmtId="0" fontId="11" fillId="0" borderId="56"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36" xfId="2" applyFont="1" applyBorder="1" applyAlignment="1" applyProtection="1">
      <alignment horizontal="center" vertical="center"/>
      <protection hidden="1"/>
    </xf>
    <xf numFmtId="0" fontId="11" fillId="0" borderId="54" xfId="2" applyFont="1" applyBorder="1" applyAlignment="1" applyProtection="1">
      <alignment horizontal="center" vertical="center"/>
      <protection hidden="1"/>
    </xf>
    <xf numFmtId="0" fontId="7" fillId="0" borderId="52" xfId="2" applyFont="1" applyBorder="1" applyAlignment="1" applyProtection="1">
      <alignment horizontal="center" vertical="center" wrapText="1"/>
      <protection hidden="1"/>
    </xf>
    <xf numFmtId="0" fontId="6" fillId="0" borderId="1" xfId="0" applyFont="1" applyBorder="1" applyAlignment="1">
      <alignment horizontal="center" vertical="center" wrapText="1"/>
    </xf>
    <xf numFmtId="0" fontId="6" fillId="0" borderId="58" xfId="0" applyFont="1" applyBorder="1" applyAlignment="1">
      <alignment horizontal="center" vertical="center" wrapText="1"/>
    </xf>
    <xf numFmtId="0" fontId="7" fillId="3" borderId="52" xfId="2" applyFont="1" applyFill="1" applyBorder="1" applyAlignment="1" applyProtection="1">
      <alignment horizontal="center" vertical="center" wrapText="1"/>
      <protection hidden="1"/>
    </xf>
    <xf numFmtId="0" fontId="6" fillId="3" borderId="1"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7" fillId="0" borderId="51" xfId="2" applyFont="1" applyBorder="1" applyAlignment="1" applyProtection="1">
      <alignment horizontal="center" vertical="center" wrapText="1"/>
      <protection hidden="1"/>
    </xf>
    <xf numFmtId="0" fontId="6" fillId="0" borderId="24" xfId="0" applyFont="1" applyBorder="1" applyAlignment="1">
      <alignment horizontal="center" vertical="center" wrapText="1"/>
    </xf>
    <xf numFmtId="0" fontId="6" fillId="0" borderId="57" xfId="0" applyFont="1" applyBorder="1" applyAlignment="1">
      <alignment horizontal="center" vertical="center" wrapText="1"/>
    </xf>
    <xf numFmtId="0" fontId="11" fillId="0" borderId="33" xfId="2" applyFont="1" applyBorder="1" applyAlignment="1" applyProtection="1">
      <alignment horizontal="center" vertical="center"/>
      <protection hidden="1"/>
    </xf>
    <xf numFmtId="0" fontId="7" fillId="0" borderId="24" xfId="2" applyFont="1" applyBorder="1" applyAlignment="1" applyProtection="1">
      <alignment horizontal="center" vertical="center" wrapText="1"/>
      <protection hidden="1"/>
    </xf>
    <xf numFmtId="0" fontId="7" fillId="0" borderId="57" xfId="2" applyFont="1" applyBorder="1" applyAlignment="1" applyProtection="1">
      <alignment horizontal="center" vertical="center" wrapText="1"/>
      <protection hidden="1"/>
    </xf>
    <xf numFmtId="0" fontId="7" fillId="0" borderId="1" xfId="2" applyFont="1" applyBorder="1" applyAlignment="1" applyProtection="1">
      <alignment horizontal="center" vertical="center" wrapText="1"/>
      <protection hidden="1"/>
    </xf>
    <xf numFmtId="0" fontId="7" fillId="0" borderId="58" xfId="2" applyFont="1" applyBorder="1" applyAlignment="1" applyProtection="1">
      <alignment horizontal="center" vertical="center" wrapText="1"/>
      <protection hidden="1"/>
    </xf>
    <xf numFmtId="0" fontId="7" fillId="0" borderId="53" xfId="2" applyFont="1" applyBorder="1" applyAlignment="1" applyProtection="1">
      <alignment horizontal="center" vertical="center" wrapText="1"/>
      <protection hidden="1"/>
    </xf>
    <xf numFmtId="0" fontId="6" fillId="0" borderId="22" xfId="0" applyFont="1" applyBorder="1" applyAlignment="1">
      <alignment horizontal="center" vertical="center" wrapText="1"/>
    </xf>
    <xf numFmtId="0" fontId="6" fillId="0" borderId="59" xfId="0" applyFont="1" applyBorder="1" applyAlignment="1">
      <alignment horizontal="center" vertical="center" wrapText="1"/>
    </xf>
    <xf numFmtId="0" fontId="7" fillId="0" borderId="51" xfId="2" applyFont="1" applyBorder="1" applyAlignment="1" applyProtection="1">
      <alignment horizontal="center" vertical="center"/>
      <protection hidden="1"/>
    </xf>
    <xf numFmtId="0" fontId="7" fillId="0" borderId="24" xfId="2" applyFont="1" applyBorder="1" applyAlignment="1" applyProtection="1">
      <alignment horizontal="center" vertical="center"/>
      <protection hidden="1"/>
    </xf>
    <xf numFmtId="0" fontId="7" fillId="0" borderId="57" xfId="2" applyFont="1" applyBorder="1" applyAlignment="1" applyProtection="1">
      <alignment horizontal="center" vertical="center"/>
      <protection hidden="1"/>
    </xf>
    <xf numFmtId="0" fontId="7" fillId="0" borderId="52" xfId="2" applyFont="1" applyBorder="1" applyAlignment="1" applyProtection="1">
      <alignment horizontal="center" vertical="center"/>
      <protection hidden="1"/>
    </xf>
    <xf numFmtId="0" fontId="7" fillId="0" borderId="1" xfId="2" applyFont="1" applyBorder="1" applyAlignment="1" applyProtection="1">
      <alignment horizontal="center" vertical="center"/>
      <protection hidden="1"/>
    </xf>
    <xf numFmtId="0" fontId="7" fillId="0" borderId="58" xfId="2" applyFont="1" applyBorder="1" applyAlignment="1" applyProtection="1">
      <alignment horizontal="center" vertical="center"/>
      <protection hidden="1"/>
    </xf>
    <xf numFmtId="0" fontId="7" fillId="0" borderId="53" xfId="2" applyFont="1" applyBorder="1" applyAlignment="1" applyProtection="1">
      <alignment horizontal="center" vertical="center"/>
      <protection hidden="1"/>
    </xf>
    <xf numFmtId="0" fontId="7" fillId="0" borderId="22" xfId="2" applyFont="1" applyBorder="1" applyAlignment="1" applyProtection="1">
      <alignment horizontal="center" vertical="center"/>
      <protection hidden="1"/>
    </xf>
    <xf numFmtId="0" fontId="7" fillId="0" borderId="59" xfId="2" applyFont="1" applyBorder="1" applyAlignment="1" applyProtection="1">
      <alignment horizontal="center" vertical="center"/>
      <protection hidden="1"/>
    </xf>
    <xf numFmtId="0" fontId="24" fillId="0" borderId="11" xfId="0" applyFont="1" applyBorder="1" applyAlignment="1">
      <alignment horizontal="left" vertical="center" wrapText="1"/>
    </xf>
    <xf numFmtId="0" fontId="24" fillId="0" borderId="13" xfId="0" applyFont="1" applyBorder="1" applyAlignment="1">
      <alignment horizontal="left" vertical="center" wrapText="1"/>
    </xf>
    <xf numFmtId="3" fontId="8" fillId="3" borderId="10" xfId="2" applyNumberFormat="1" applyFont="1" applyFill="1" applyBorder="1" applyAlignment="1" applyProtection="1">
      <alignment horizontal="center" vertical="center" wrapText="1"/>
      <protection hidden="1"/>
    </xf>
    <xf numFmtId="0" fontId="8" fillId="3" borderId="18" xfId="2" applyFont="1" applyFill="1" applyBorder="1" applyAlignment="1" applyProtection="1">
      <alignment horizontal="center" vertical="center" wrapText="1"/>
      <protection hidden="1"/>
    </xf>
    <xf numFmtId="0" fontId="8" fillId="3" borderId="19" xfId="2" applyFont="1" applyFill="1" applyBorder="1" applyAlignment="1" applyProtection="1">
      <alignment horizontal="center" vertical="center" wrapText="1"/>
      <protection hidden="1"/>
    </xf>
    <xf numFmtId="0" fontId="17" fillId="3" borderId="0" xfId="0" applyFont="1" applyFill="1" applyProtection="1">
      <protection hidden="1"/>
    </xf>
    <xf numFmtId="0" fontId="29" fillId="3" borderId="11" xfId="2" applyFont="1" applyFill="1" applyBorder="1" applyAlignment="1" applyProtection="1">
      <alignment horizontal="center" vertical="center" wrapText="1"/>
      <protection hidden="1"/>
    </xf>
    <xf numFmtId="0" fontId="29" fillId="3" borderId="12" xfId="2" applyFont="1" applyFill="1" applyBorder="1" applyAlignment="1" applyProtection="1">
      <alignment horizontal="center" vertical="center" wrapText="1"/>
      <protection hidden="1"/>
    </xf>
    <xf numFmtId="0" fontId="29" fillId="3" borderId="13" xfId="2" applyFont="1" applyFill="1" applyBorder="1" applyAlignment="1" applyProtection="1">
      <alignment horizontal="center" vertical="center" wrapText="1"/>
      <protection hidden="1"/>
    </xf>
    <xf numFmtId="0" fontId="12" fillId="0" borderId="44" xfId="21" applyFont="1" applyBorder="1" applyAlignment="1">
      <alignment horizontal="left" vertical="center" wrapText="1"/>
    </xf>
    <xf numFmtId="0" fontId="2" fillId="0" borderId="47" xfId="22" applyBorder="1" applyAlignment="1">
      <alignment horizontal="left" vertical="center" wrapText="1"/>
    </xf>
    <xf numFmtId="0" fontId="8" fillId="0" borderId="9" xfId="21" applyFont="1" applyBorder="1" applyAlignment="1">
      <alignment horizontal="center" vertical="center" wrapText="1"/>
    </xf>
    <xf numFmtId="0" fontId="8" fillId="0" borderId="15" xfId="21" applyFont="1" applyBorder="1" applyAlignment="1">
      <alignment horizontal="center" vertical="center" wrapText="1"/>
    </xf>
    <xf numFmtId="0" fontId="8" fillId="0" borderId="10" xfId="21" applyFont="1" applyBorder="1" applyAlignment="1">
      <alignment horizontal="center" vertical="center" wrapText="1"/>
    </xf>
    <xf numFmtId="0" fontId="8" fillId="0" borderId="19" xfId="21" applyFont="1" applyBorder="1" applyAlignment="1">
      <alignment horizontal="center" vertical="center" wrapText="1"/>
    </xf>
    <xf numFmtId="0" fontId="8" fillId="0" borderId="7" xfId="21" applyFont="1" applyBorder="1" applyAlignment="1">
      <alignment horizontal="center" vertical="center" wrapText="1"/>
    </xf>
    <xf numFmtId="0" fontId="8" fillId="0" borderId="8" xfId="21" applyFont="1" applyBorder="1" applyAlignment="1">
      <alignment horizontal="center" vertical="center" wrapText="1"/>
    </xf>
    <xf numFmtId="0" fontId="11" fillId="5" borderId="11" xfId="21" applyFont="1" applyFill="1" applyBorder="1" applyAlignment="1">
      <alignment horizontal="center" vertical="center" wrapText="1"/>
    </xf>
    <xf numFmtId="0" fontId="11" fillId="5" borderId="12" xfId="21" applyFont="1" applyFill="1" applyBorder="1" applyAlignment="1">
      <alignment horizontal="center" vertical="center" wrapText="1"/>
    </xf>
    <xf numFmtId="0" fontId="11" fillId="5" borderId="13" xfId="21" applyFont="1" applyFill="1" applyBorder="1" applyAlignment="1">
      <alignment horizontal="center" vertical="center" wrapText="1"/>
    </xf>
    <xf numFmtId="0" fontId="12" fillId="0" borderId="39" xfId="21" applyFont="1" applyBorder="1" applyAlignment="1">
      <alignment horizontal="left" vertical="center" wrapText="1"/>
    </xf>
    <xf numFmtId="0" fontId="12" fillId="0" borderId="45" xfId="21" applyFont="1" applyBorder="1" applyAlignment="1">
      <alignment horizontal="left" vertical="center" wrapText="1"/>
    </xf>
    <xf numFmtId="0" fontId="11" fillId="0" borderId="11" xfId="21" applyFont="1" applyBorder="1" applyAlignment="1">
      <alignment horizontal="center" vertical="center" wrapText="1"/>
    </xf>
    <xf numFmtId="0" fontId="2" fillId="0" borderId="13" xfId="22" applyBorder="1" applyAlignment="1">
      <alignment horizontal="center" vertical="center" wrapText="1"/>
    </xf>
    <xf numFmtId="0" fontId="2" fillId="0" borderId="45" xfId="22" applyBorder="1" applyAlignment="1">
      <alignment horizontal="left" vertical="center" wrapText="1"/>
    </xf>
    <xf numFmtId="0" fontId="12" fillId="0" borderId="49" xfId="21" applyFont="1" applyBorder="1" applyAlignment="1">
      <alignment horizontal="left" vertical="center" wrapText="1"/>
    </xf>
    <xf numFmtId="0" fontId="2" fillId="0" borderId="48" xfId="22" applyBorder="1" applyAlignment="1">
      <alignment horizontal="left" vertical="center" wrapText="1"/>
    </xf>
    <xf numFmtId="0" fontId="17" fillId="0" borderId="14" xfId="20" applyFont="1" applyBorder="1" applyAlignment="1">
      <alignment horizontal="justify" wrapText="1"/>
    </xf>
    <xf numFmtId="0" fontId="11" fillId="0" borderId="13" xfId="21" applyFont="1" applyBorder="1" applyAlignment="1">
      <alignment horizontal="center" vertical="center" wrapText="1"/>
    </xf>
    <xf numFmtId="0" fontId="11" fillId="4" borderId="75" xfId="21" applyFont="1" applyFill="1" applyBorder="1" applyAlignment="1">
      <alignment horizontal="center" vertical="center" wrapText="1"/>
    </xf>
    <xf numFmtId="0" fontId="11" fillId="4" borderId="73" xfId="21" applyFont="1" applyFill="1" applyBorder="1" applyAlignment="1">
      <alignment horizontal="center" vertical="center" wrapText="1"/>
    </xf>
    <xf numFmtId="0" fontId="54" fillId="4" borderId="73" xfId="22" applyFont="1" applyFill="1" applyBorder="1" applyAlignment="1">
      <alignment horizontal="center" vertical="center" wrapText="1"/>
    </xf>
    <xf numFmtId="0" fontId="11" fillId="5" borderId="75" xfId="21" applyFont="1" applyFill="1" applyBorder="1" applyAlignment="1">
      <alignment horizontal="center" vertical="center" wrapText="1"/>
    </xf>
    <xf numFmtId="0" fontId="11" fillId="5" borderId="73" xfId="21" applyFont="1" applyFill="1" applyBorder="1" applyAlignment="1">
      <alignment horizontal="center" vertical="center" wrapText="1"/>
    </xf>
    <xf numFmtId="0" fontId="54" fillId="5" borderId="73" xfId="22" applyFont="1" applyFill="1" applyBorder="1" applyAlignment="1">
      <alignment horizontal="center" vertical="center" wrapText="1"/>
    </xf>
    <xf numFmtId="0" fontId="12" fillId="3" borderId="49" xfId="21" applyFont="1" applyFill="1" applyBorder="1" applyAlignment="1">
      <alignment horizontal="left" vertical="center" wrapText="1"/>
    </xf>
    <xf numFmtId="0" fontId="2" fillId="3" borderId="48" xfId="22" applyFill="1" applyBorder="1" applyAlignment="1">
      <alignment horizontal="left" vertical="center" wrapText="1"/>
    </xf>
    <xf numFmtId="0" fontId="17" fillId="0" borderId="14" xfId="20" applyFont="1" applyBorder="1" applyAlignment="1">
      <alignment horizontal="center" vertical="center" wrapText="1"/>
    </xf>
    <xf numFmtId="0" fontId="17" fillId="3" borderId="0" xfId="0" applyFont="1" applyFill="1" applyAlignment="1" applyProtection="1">
      <alignment horizontal="center"/>
      <protection hidden="1"/>
    </xf>
    <xf numFmtId="0" fontId="29" fillId="0" borderId="11" xfId="2" applyFont="1" applyBorder="1" applyAlignment="1" applyProtection="1">
      <alignment horizontal="center" vertical="center" wrapText="1"/>
      <protection hidden="1"/>
    </xf>
    <xf numFmtId="0" fontId="29" fillId="0" borderId="12" xfId="2" applyFont="1" applyBorder="1" applyAlignment="1" applyProtection="1">
      <alignment horizontal="center" vertical="center" wrapText="1"/>
      <protection hidden="1"/>
    </xf>
    <xf numFmtId="0" fontId="29" fillId="0" borderId="13" xfId="2" applyFont="1" applyBorder="1" applyAlignment="1" applyProtection="1">
      <alignment horizontal="center" vertical="center" wrapText="1"/>
      <protection hidden="1"/>
    </xf>
    <xf numFmtId="3" fontId="8" fillId="0" borderId="10" xfId="2" applyNumberFormat="1" applyFont="1" applyBorder="1" applyAlignment="1" applyProtection="1">
      <alignment horizontal="center" vertical="center" wrapText="1"/>
      <protection hidden="1"/>
    </xf>
    <xf numFmtId="0" fontId="8" fillId="0" borderId="18" xfId="2" applyFont="1" applyBorder="1" applyAlignment="1" applyProtection="1">
      <alignment horizontal="center" vertical="center" wrapText="1"/>
      <protection hidden="1"/>
    </xf>
    <xf numFmtId="0" fontId="8" fillId="0" borderId="19" xfId="2" applyFont="1" applyBorder="1" applyAlignment="1" applyProtection="1">
      <alignment horizontal="center" vertical="center" wrapText="1"/>
      <protection hidden="1"/>
    </xf>
    <xf numFmtId="0" fontId="17" fillId="3" borderId="7" xfId="0" applyFont="1" applyFill="1" applyBorder="1" applyAlignment="1" applyProtection="1">
      <alignment horizontal="center" vertical="center"/>
      <protection hidden="1"/>
    </xf>
    <xf numFmtId="0" fontId="17" fillId="3" borderId="8" xfId="0" applyFont="1" applyFill="1" applyBorder="1" applyAlignment="1" applyProtection="1">
      <alignment horizontal="center" vertical="center"/>
      <protection hidden="1"/>
    </xf>
    <xf numFmtId="0" fontId="6" fillId="3" borderId="8" xfId="0" applyFont="1" applyFill="1" applyBorder="1" applyAlignment="1">
      <alignment horizontal="center" vertical="center"/>
    </xf>
    <xf numFmtId="0" fontId="8" fillId="3" borderId="9" xfId="2" applyFont="1" applyFill="1" applyBorder="1" applyAlignment="1" applyProtection="1">
      <alignment horizontal="center" vertical="center" wrapText="1"/>
      <protection hidden="1"/>
    </xf>
    <xf numFmtId="0" fontId="8" fillId="3" borderId="15" xfId="2" applyFont="1" applyFill="1" applyBorder="1" applyAlignment="1" applyProtection="1">
      <alignment horizontal="center" vertical="center" wrapText="1"/>
      <protection hidden="1"/>
    </xf>
    <xf numFmtId="0" fontId="8" fillId="3" borderId="10" xfId="2" applyFont="1" applyFill="1" applyBorder="1" applyAlignment="1" applyProtection="1">
      <alignment horizontal="center" vertical="center" wrapText="1"/>
      <protection hidden="1"/>
    </xf>
    <xf numFmtId="0" fontId="17" fillId="3" borderId="7" xfId="2" applyFont="1" applyFill="1" applyBorder="1" applyAlignment="1" applyProtection="1">
      <alignment horizontal="left"/>
      <protection hidden="1"/>
    </xf>
    <xf numFmtId="3" fontId="10" fillId="3" borderId="8" xfId="14" applyNumberFormat="1" applyFont="1" applyFill="1" applyBorder="1" applyAlignment="1">
      <alignment horizontal="left" vertical="center" wrapText="1"/>
    </xf>
    <xf numFmtId="0" fontId="29" fillId="3" borderId="9" xfId="2" applyFont="1" applyFill="1" applyBorder="1" applyAlignment="1" applyProtection="1">
      <alignment horizontal="right" vertical="center" wrapText="1"/>
      <protection hidden="1"/>
    </xf>
    <xf numFmtId="0" fontId="29" fillId="3" borderId="14" xfId="2" applyFont="1" applyFill="1" applyBorder="1" applyAlignment="1" applyProtection="1">
      <alignment horizontal="right" vertical="center" wrapText="1"/>
      <protection hidden="1"/>
    </xf>
    <xf numFmtId="0" fontId="29" fillId="3" borderId="15" xfId="2" applyFont="1" applyFill="1" applyBorder="1" applyAlignment="1" applyProtection="1">
      <alignment horizontal="right" vertical="center" wrapText="1"/>
      <protection hidden="1"/>
    </xf>
    <xf numFmtId="0" fontId="29" fillId="3" borderId="10" xfId="2" applyFont="1" applyFill="1" applyBorder="1" applyAlignment="1" applyProtection="1">
      <alignment horizontal="right" vertical="center" wrapText="1"/>
      <protection hidden="1"/>
    </xf>
    <xf numFmtId="0" fontId="29" fillId="3" borderId="18" xfId="2" applyFont="1" applyFill="1" applyBorder="1" applyAlignment="1" applyProtection="1">
      <alignment horizontal="right" vertical="center" wrapText="1"/>
      <protection hidden="1"/>
    </xf>
    <xf numFmtId="0" fontId="29" fillId="3" borderId="19" xfId="2" applyFont="1" applyFill="1" applyBorder="1" applyAlignment="1" applyProtection="1">
      <alignment horizontal="right" vertical="center" wrapText="1"/>
      <protection hidden="1"/>
    </xf>
    <xf numFmtId="0" fontId="6" fillId="3" borderId="9" xfId="0" applyFont="1" applyFill="1" applyBorder="1" applyAlignment="1" applyProtection="1">
      <alignment horizontal="center" vertical="center"/>
      <protection hidden="1"/>
    </xf>
    <xf numFmtId="0" fontId="6" fillId="3" borderId="14" xfId="0" applyFont="1" applyFill="1" applyBorder="1" applyAlignment="1" applyProtection="1">
      <alignment horizontal="center" vertical="center"/>
      <protection hidden="1"/>
    </xf>
    <xf numFmtId="0" fontId="6" fillId="3" borderId="15" xfId="0" applyFont="1" applyFill="1" applyBorder="1" applyAlignment="1" applyProtection="1">
      <alignment horizontal="center" vertical="center"/>
      <protection hidden="1"/>
    </xf>
    <xf numFmtId="0" fontId="6" fillId="3" borderId="10" xfId="0" applyFont="1" applyFill="1" applyBorder="1" applyAlignment="1" applyProtection="1">
      <alignment horizontal="center" vertical="center"/>
      <protection hidden="1"/>
    </xf>
    <xf numFmtId="0" fontId="6" fillId="3" borderId="18" xfId="0" applyFont="1" applyFill="1" applyBorder="1" applyAlignment="1" applyProtection="1">
      <alignment horizontal="center" vertical="center"/>
      <protection hidden="1"/>
    </xf>
    <xf numFmtId="0" fontId="6" fillId="3" borderId="19" xfId="0" applyFont="1" applyFill="1" applyBorder="1" applyAlignment="1" applyProtection="1">
      <alignment horizontal="center" vertical="center"/>
      <protection hidden="1"/>
    </xf>
    <xf numFmtId="0" fontId="64" fillId="10" borderId="70" xfId="0" applyFont="1" applyFill="1" applyBorder="1" applyAlignment="1">
      <alignment horizontal="left" vertical="center" wrapText="1"/>
    </xf>
    <xf numFmtId="0" fontId="59" fillId="11" borderId="71" xfId="0" applyFont="1" applyFill="1" applyBorder="1"/>
    <xf numFmtId="0" fontId="59" fillId="11" borderId="65" xfId="0" applyFont="1" applyFill="1" applyBorder="1"/>
    <xf numFmtId="0" fontId="58" fillId="8" borderId="120" xfId="0" applyFont="1" applyFill="1" applyBorder="1" applyAlignment="1">
      <alignment horizontal="center" vertical="center" wrapText="1"/>
    </xf>
    <xf numFmtId="0" fontId="59" fillId="0" borderId="121" xfId="0" applyFont="1" applyBorder="1"/>
    <xf numFmtId="0" fontId="59" fillId="0" borderId="122" xfId="0" applyFont="1" applyBorder="1"/>
    <xf numFmtId="0" fontId="58" fillId="8" borderId="123" xfId="0" applyFont="1" applyFill="1" applyBorder="1" applyAlignment="1">
      <alignment horizontal="center" vertical="center" wrapText="1"/>
    </xf>
    <xf numFmtId="0" fontId="59" fillId="0" borderId="124" xfId="0" applyFont="1" applyBorder="1"/>
    <xf numFmtId="0" fontId="59" fillId="0" borderId="125" xfId="0" applyFont="1" applyBorder="1"/>
    <xf numFmtId="0" fontId="60" fillId="10" borderId="70" xfId="0" applyFont="1" applyFill="1" applyBorder="1" applyAlignment="1">
      <alignment horizontal="left" vertical="center" wrapText="1"/>
    </xf>
    <xf numFmtId="0" fontId="11" fillId="4" borderId="11"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0" fillId="4" borderId="11" xfId="0" applyFont="1" applyFill="1" applyBorder="1" applyAlignment="1" applyProtection="1">
      <alignment horizontal="center" vertical="center"/>
      <protection hidden="1"/>
    </xf>
    <xf numFmtId="0" fontId="10" fillId="4" borderId="12" xfId="0" applyFont="1" applyFill="1" applyBorder="1" applyAlignment="1" applyProtection="1">
      <alignment horizontal="center" vertical="center"/>
      <protection hidden="1"/>
    </xf>
    <xf numFmtId="0" fontId="10" fillId="4" borderId="13" xfId="0" applyFont="1" applyFill="1" applyBorder="1" applyAlignment="1" applyProtection="1">
      <alignment horizontal="center" vertical="center"/>
      <protection hidden="1"/>
    </xf>
    <xf numFmtId="0" fontId="11" fillId="4" borderId="11" xfId="0" applyFont="1" applyFill="1" applyBorder="1" applyAlignment="1" applyProtection="1">
      <alignment horizontal="center" vertical="center"/>
      <protection hidden="1"/>
    </xf>
    <xf numFmtId="0" fontId="11" fillId="4" borderId="12" xfId="0" applyFont="1" applyFill="1" applyBorder="1" applyAlignment="1" applyProtection="1">
      <alignment horizontal="center" vertical="center"/>
      <protection hidden="1"/>
    </xf>
    <xf numFmtId="0" fontId="11" fillId="4" borderId="13" xfId="0" applyFont="1" applyFill="1" applyBorder="1" applyAlignment="1" applyProtection="1">
      <alignment horizontal="center" vertical="center"/>
      <protection hidden="1"/>
    </xf>
    <xf numFmtId="4" fontId="33" fillId="3" borderId="16" xfId="23" quotePrefix="1" applyNumberFormat="1" applyFont="1" applyFill="1" applyBorder="1" applyAlignment="1">
      <alignment horizontal="center" vertical="center" wrapText="1"/>
    </xf>
    <xf numFmtId="4" fontId="33" fillId="3" borderId="0" xfId="23" quotePrefix="1" applyNumberFormat="1" applyFont="1" applyFill="1" applyAlignment="1">
      <alignment horizontal="center" vertical="center" wrapText="1"/>
    </xf>
    <xf numFmtId="0" fontId="11" fillId="3" borderId="0" xfId="0" applyFont="1" applyFill="1" applyAlignment="1" applyProtection="1">
      <alignment horizontal="center" vertical="center"/>
      <protection hidden="1"/>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35" xfId="0" applyFont="1" applyBorder="1" applyAlignment="1">
      <alignment horizontal="center" vertical="center"/>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3" xfId="0" applyFont="1" applyBorder="1" applyAlignment="1">
      <alignment horizontal="center" vertical="center" wrapText="1"/>
    </xf>
    <xf numFmtId="0" fontId="8" fillId="0" borderId="5" xfId="0" applyFont="1" applyBorder="1" applyAlignment="1">
      <alignment horizontal="center" vertical="center"/>
    </xf>
    <xf numFmtId="0" fontId="8" fillId="0" borderId="34" xfId="0" applyFont="1" applyBorder="1" applyAlignment="1">
      <alignment horizontal="center" vertical="center"/>
    </xf>
    <xf numFmtId="0" fontId="8" fillId="0" borderId="6" xfId="0" applyFont="1" applyBorder="1" applyAlignment="1">
      <alignment horizontal="center" vertical="center"/>
    </xf>
    <xf numFmtId="0" fontId="8" fillId="0" borderId="1" xfId="2" applyFont="1" applyBorder="1" applyAlignment="1">
      <alignment horizontal="center" vertical="center" wrapText="1"/>
    </xf>
  </cellXfs>
  <cellStyles count="25">
    <cellStyle name="Moeda" xfId="1" builtinId="4"/>
    <cellStyle name="Moeda 2" xfId="6" xr:uid="{00000000-0005-0000-0000-000001000000}"/>
    <cellStyle name="Moeda 3" xfId="12" xr:uid="{AEF56D28-81DD-43AB-989D-30986F82C566}"/>
    <cellStyle name="Normal" xfId="0" builtinId="0"/>
    <cellStyle name="Normal 10 2" xfId="17" xr:uid="{108D1FEE-35C9-49E9-B391-9937652376F1}"/>
    <cellStyle name="Normal 10 4 2" xfId="18" xr:uid="{2BFDC960-5897-4F2F-B171-8A8D9226CD22}"/>
    <cellStyle name="Normal 2" xfId="2" xr:uid="{00000000-0005-0000-0000-000003000000}"/>
    <cellStyle name="Normal 2 10" xfId="24" xr:uid="{ACD93335-947C-4F5E-8AB6-7635BD3CF59E}"/>
    <cellStyle name="Normal 2 2 3" xfId="19" xr:uid="{C30BAEE7-73D0-4C28-B565-EB8140DB98DF}"/>
    <cellStyle name="Normal 298" xfId="16" xr:uid="{78B237DF-1456-4456-9603-9AA1CFB1B95A}"/>
    <cellStyle name="Normal 3" xfId="5" xr:uid="{00000000-0005-0000-0000-000004000000}"/>
    <cellStyle name="Normal 3 2" xfId="21" xr:uid="{ECBD51B4-3C87-4E1D-BD85-AE6636E17119}"/>
    <cellStyle name="Normal 370" xfId="20" xr:uid="{AC3FAD91-8F0E-4576-BB86-4F90CF120F47}"/>
    <cellStyle name="Normal 4" xfId="9" xr:uid="{00000000-0005-0000-0000-000005000000}"/>
    <cellStyle name="Normal 5" xfId="15" xr:uid="{64BDCA53-095C-484F-B282-F848D11A2895}"/>
    <cellStyle name="Normal 6" xfId="22" xr:uid="{5E00B529-1AA9-48C6-BCF7-23C999961EBE}"/>
    <cellStyle name="Normal 7" xfId="23" xr:uid="{2DC9B0C4-18D2-4C8F-83F3-0A203A14602D}"/>
    <cellStyle name="Normal 8" xfId="11" xr:uid="{C7E5447A-37A4-48B5-9B14-630DCC225500}"/>
    <cellStyle name="Normal_BDI - para orçam. topografia" xfId="14" xr:uid="{8E2CCE67-0B0E-427E-BAA5-D37C654B2884}"/>
    <cellStyle name="Normal_EQUIPAMENTOS" xfId="13" xr:uid="{B08D4FA6-A9E1-4177-8D53-CAD701969128}"/>
    <cellStyle name="Porcentagem" xfId="3" builtinId="5"/>
    <cellStyle name="Porcentagem 2" xfId="8" xr:uid="{00000000-0005-0000-0000-000008000000}"/>
    <cellStyle name="Separador de milhares 2" xfId="7" xr:uid="{00000000-0005-0000-0000-00000A000000}"/>
    <cellStyle name="Vírgula" xfId="4" builtinId="3"/>
    <cellStyle name="Vírgula 2" xfId="10" xr:uid="{00000000-0005-0000-0000-00000B000000}"/>
  </cellStyles>
  <dxfs count="2">
    <dxf>
      <font>
        <b val="0"/>
        <condense val="0"/>
        <extend val="0"/>
        <color indexed="17"/>
      </font>
      <border>
        <left style="thin">
          <color indexed="8"/>
        </left>
        <right style="thin">
          <color indexed="8"/>
        </right>
        <top style="thin">
          <color indexed="8"/>
        </top>
        <bottom style="thin">
          <color indexed="8"/>
        </bottom>
      </border>
    </dxf>
    <dxf>
      <font>
        <b val="0"/>
        <condense val="0"/>
        <extend val="0"/>
        <color indexed="10"/>
      </font>
      <border>
        <left style="thin">
          <color indexed="8"/>
        </left>
        <right style="thin">
          <color indexed="8"/>
        </right>
        <top style="thin">
          <color indexed="8"/>
        </top>
        <bottom style="thin">
          <color indexed="8"/>
        </bottom>
      </border>
    </dxf>
  </dxfs>
  <tableStyles count="0" defaultTableStyle="TableStyleMedium9"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 Id="rId5" Type="http://schemas.openxmlformats.org/officeDocument/2006/relationships/image" Target="../media/image1.png"/><Relationship Id="rId4" Type="http://schemas.microsoft.com/office/2007/relationships/hdphoto" Target="../media/hdphoto2.wdp"/></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209550</xdr:rowOff>
    </xdr:from>
    <xdr:to>
      <xdr:col>1</xdr:col>
      <xdr:colOff>991087</xdr:colOff>
      <xdr:row>1</xdr:row>
      <xdr:rowOff>352425</xdr:rowOff>
    </xdr:to>
    <xdr:pic>
      <xdr:nvPicPr>
        <xdr:cNvPr id="3" name="Imagem 2">
          <a:extLst>
            <a:ext uri="{FF2B5EF4-FFF2-40B4-BE49-F238E27FC236}">
              <a16:creationId xmlns:a16="http://schemas.microsoft.com/office/drawing/2014/main" id="{AC12DB88-2FA2-4F66-9027-B95BE84EFE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6" y="209550"/>
          <a:ext cx="1619736" cy="5238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504824</xdr:colOff>
      <xdr:row>1</xdr:row>
      <xdr:rowOff>28575</xdr:rowOff>
    </xdr:from>
    <xdr:to>
      <xdr:col>4</xdr:col>
      <xdr:colOff>353882</xdr:colOff>
      <xdr:row>1</xdr:row>
      <xdr:rowOff>666750</xdr:rowOff>
    </xdr:to>
    <xdr:pic>
      <xdr:nvPicPr>
        <xdr:cNvPr id="3" name="Imagem 2">
          <a:extLst>
            <a:ext uri="{FF2B5EF4-FFF2-40B4-BE49-F238E27FC236}">
              <a16:creationId xmlns:a16="http://schemas.microsoft.com/office/drawing/2014/main" id="{2E14A017-A3C4-4F06-834B-7BBE0DFF90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43224" y="190500"/>
          <a:ext cx="1973133" cy="6381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171450</xdr:colOff>
      <xdr:row>2</xdr:row>
      <xdr:rowOff>18076</xdr:rowOff>
    </xdr:from>
    <xdr:to>
      <xdr:col>2</xdr:col>
      <xdr:colOff>704850</xdr:colOff>
      <xdr:row>3</xdr:row>
      <xdr:rowOff>342900</xdr:rowOff>
    </xdr:to>
    <xdr:pic>
      <xdr:nvPicPr>
        <xdr:cNvPr id="2" name="Imagem 1">
          <a:extLst>
            <a:ext uri="{FF2B5EF4-FFF2-40B4-BE49-F238E27FC236}">
              <a16:creationId xmlns:a16="http://schemas.microsoft.com/office/drawing/2014/main" id="{64545CC4-5741-4CAD-B913-0C9862FF90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1050" y="341926"/>
          <a:ext cx="1504950" cy="4867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1</xdr:col>
      <xdr:colOff>217909</xdr:colOff>
      <xdr:row>1</xdr:row>
      <xdr:rowOff>57150</xdr:rowOff>
    </xdr:to>
    <xdr:pic>
      <xdr:nvPicPr>
        <xdr:cNvPr id="3" name="Imagem 2">
          <a:extLst>
            <a:ext uri="{FF2B5EF4-FFF2-40B4-BE49-F238E27FC236}">
              <a16:creationId xmlns:a16="http://schemas.microsoft.com/office/drawing/2014/main" id="{1BA95A6B-CFAA-493A-BBAA-6F8D1DD883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6200"/>
          <a:ext cx="1884784" cy="6096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104776</xdr:colOff>
      <xdr:row>0</xdr:row>
      <xdr:rowOff>66675</xdr:rowOff>
    </xdr:from>
    <xdr:to>
      <xdr:col>3</xdr:col>
      <xdr:colOff>10012</xdr:colOff>
      <xdr:row>1</xdr:row>
      <xdr:rowOff>266700</xdr:rowOff>
    </xdr:to>
    <xdr:pic>
      <xdr:nvPicPr>
        <xdr:cNvPr id="2" name="Imagem 1">
          <a:extLst>
            <a:ext uri="{FF2B5EF4-FFF2-40B4-BE49-F238E27FC236}">
              <a16:creationId xmlns:a16="http://schemas.microsoft.com/office/drawing/2014/main" id="{C44C784C-71A4-4DB5-952B-99A61BD2C4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6" y="66675"/>
          <a:ext cx="1619736" cy="581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121104</xdr:colOff>
      <xdr:row>1</xdr:row>
      <xdr:rowOff>66675</xdr:rowOff>
    </xdr:from>
    <xdr:to>
      <xdr:col>9</xdr:col>
      <xdr:colOff>190986</xdr:colOff>
      <xdr:row>1</xdr:row>
      <xdr:rowOff>723900</xdr:rowOff>
    </xdr:to>
    <xdr:pic>
      <xdr:nvPicPr>
        <xdr:cNvPr id="4" name="Imagem 3">
          <a:extLst>
            <a:ext uri="{FF2B5EF4-FFF2-40B4-BE49-F238E27FC236}">
              <a16:creationId xmlns:a16="http://schemas.microsoft.com/office/drawing/2014/main" id="{0A4CA027-D774-4EA7-952F-3CAC0A1ACA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41054" y="228600"/>
          <a:ext cx="2032032" cy="657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30824</xdr:colOff>
      <xdr:row>1</xdr:row>
      <xdr:rowOff>40821</xdr:rowOff>
    </xdr:from>
    <xdr:to>
      <xdr:col>8</xdr:col>
      <xdr:colOff>1134947</xdr:colOff>
      <xdr:row>2</xdr:row>
      <xdr:rowOff>40821</xdr:rowOff>
    </xdr:to>
    <xdr:pic>
      <xdr:nvPicPr>
        <xdr:cNvPr id="4" name="Imagem 3">
          <a:extLst>
            <a:ext uri="{FF2B5EF4-FFF2-40B4-BE49-F238E27FC236}">
              <a16:creationId xmlns:a16="http://schemas.microsoft.com/office/drawing/2014/main" id="{C4038D53-CA21-4186-A870-67A6A064AB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42860" y="244928"/>
          <a:ext cx="2355980" cy="762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714278</xdr:colOff>
      <xdr:row>1</xdr:row>
      <xdr:rowOff>57150</xdr:rowOff>
    </xdr:from>
    <xdr:to>
      <xdr:col>5</xdr:col>
      <xdr:colOff>314811</xdr:colOff>
      <xdr:row>1</xdr:row>
      <xdr:rowOff>685800</xdr:rowOff>
    </xdr:to>
    <xdr:pic>
      <xdr:nvPicPr>
        <xdr:cNvPr id="4" name="Imagem 3">
          <a:extLst>
            <a:ext uri="{FF2B5EF4-FFF2-40B4-BE49-F238E27FC236}">
              <a16:creationId xmlns:a16="http://schemas.microsoft.com/office/drawing/2014/main" id="{DCB7E4E7-87BD-4BBD-9F8F-B25B978DB6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28853" y="219075"/>
          <a:ext cx="1943683" cy="628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20</xdr:row>
      <xdr:rowOff>19051</xdr:rowOff>
    </xdr:from>
    <xdr:to>
      <xdr:col>12</xdr:col>
      <xdr:colOff>857249</xdr:colOff>
      <xdr:row>30</xdr:row>
      <xdr:rowOff>130629</xdr:rowOff>
    </xdr:to>
    <xdr:pic>
      <xdr:nvPicPr>
        <xdr:cNvPr id="2" name="Imagem 1">
          <a:extLst>
            <a:ext uri="{FF2B5EF4-FFF2-40B4-BE49-F238E27FC236}">
              <a16:creationId xmlns:a16="http://schemas.microsoft.com/office/drawing/2014/main" id="{0173AA46-8B9F-41B3-942B-DF92244CB7EB}"/>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Layer>
              </a14:imgProps>
            </a:ext>
          </a:extLst>
        </a:blip>
        <a:stretch>
          <a:fillRect/>
        </a:stretch>
      </xdr:blipFill>
      <xdr:spPr>
        <a:xfrm>
          <a:off x="0" y="5686426"/>
          <a:ext cx="8582024" cy="1730828"/>
        </a:xfrm>
        <a:prstGeom prst="rect">
          <a:avLst/>
        </a:prstGeom>
      </xdr:spPr>
    </xdr:pic>
    <xdr:clientData/>
  </xdr:twoCellAnchor>
  <xdr:twoCellAnchor editAs="oneCell">
    <xdr:from>
      <xdr:col>0</xdr:col>
      <xdr:colOff>0</xdr:colOff>
      <xdr:row>29</xdr:row>
      <xdr:rowOff>47625</xdr:rowOff>
    </xdr:from>
    <xdr:to>
      <xdr:col>13</xdr:col>
      <xdr:colOff>12912</xdr:colOff>
      <xdr:row>53</xdr:row>
      <xdr:rowOff>85724</xdr:rowOff>
    </xdr:to>
    <xdr:pic>
      <xdr:nvPicPr>
        <xdr:cNvPr id="3" name="Imagem 2">
          <a:extLst>
            <a:ext uri="{FF2B5EF4-FFF2-40B4-BE49-F238E27FC236}">
              <a16:creationId xmlns:a16="http://schemas.microsoft.com/office/drawing/2014/main" id="{F4149559-C74C-4A76-B0D2-9B675FD32E79}"/>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0" y="7429500"/>
          <a:ext cx="8594937" cy="3924299"/>
        </a:xfrm>
        <a:prstGeom prst="rect">
          <a:avLst/>
        </a:prstGeom>
      </xdr:spPr>
    </xdr:pic>
    <xdr:clientData/>
  </xdr:twoCellAnchor>
  <xdr:twoCellAnchor editAs="oneCell">
    <xdr:from>
      <xdr:col>5</xdr:col>
      <xdr:colOff>342900</xdr:colOff>
      <xdr:row>0</xdr:row>
      <xdr:rowOff>66675</xdr:rowOff>
    </xdr:from>
    <xdr:to>
      <xdr:col>8</xdr:col>
      <xdr:colOff>104387</xdr:colOff>
      <xdr:row>0</xdr:row>
      <xdr:rowOff>581025</xdr:rowOff>
    </xdr:to>
    <xdr:pic>
      <xdr:nvPicPr>
        <xdr:cNvPr id="5" name="Imagem 4">
          <a:extLst>
            <a:ext uri="{FF2B5EF4-FFF2-40B4-BE49-F238E27FC236}">
              <a16:creationId xmlns:a16="http://schemas.microsoft.com/office/drawing/2014/main" id="{2B956B3A-104B-4942-BC78-1B574C36674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505200" y="66675"/>
          <a:ext cx="1590287" cy="514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1574152</xdr:colOff>
      <xdr:row>1</xdr:row>
      <xdr:rowOff>123825</xdr:rowOff>
    </xdr:from>
    <xdr:to>
      <xdr:col>4</xdr:col>
      <xdr:colOff>48111</xdr:colOff>
      <xdr:row>1</xdr:row>
      <xdr:rowOff>723900</xdr:rowOff>
    </xdr:to>
    <xdr:pic>
      <xdr:nvPicPr>
        <xdr:cNvPr id="3" name="Imagem 2">
          <a:extLst>
            <a:ext uri="{FF2B5EF4-FFF2-40B4-BE49-F238E27FC236}">
              <a16:creationId xmlns:a16="http://schemas.microsoft.com/office/drawing/2014/main" id="{42EC4E79-C268-46C2-AA1F-89408BF088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21952" y="295275"/>
          <a:ext cx="1855334" cy="6000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657225</xdr:colOff>
      <xdr:row>1</xdr:row>
      <xdr:rowOff>123825</xdr:rowOff>
    </xdr:from>
    <xdr:to>
      <xdr:col>5</xdr:col>
      <xdr:colOff>219561</xdr:colOff>
      <xdr:row>1</xdr:row>
      <xdr:rowOff>647700</xdr:rowOff>
    </xdr:to>
    <xdr:pic>
      <xdr:nvPicPr>
        <xdr:cNvPr id="3" name="Imagem 2">
          <a:extLst>
            <a:ext uri="{FF2B5EF4-FFF2-40B4-BE49-F238E27FC236}">
              <a16:creationId xmlns:a16="http://schemas.microsoft.com/office/drawing/2014/main" id="{15C4B7C5-C0DC-4222-A46F-B3032C4348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81275" y="285750"/>
          <a:ext cx="1619736" cy="5238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1275522</xdr:colOff>
      <xdr:row>1</xdr:row>
      <xdr:rowOff>99391</xdr:rowOff>
    </xdr:from>
    <xdr:to>
      <xdr:col>6</xdr:col>
      <xdr:colOff>46040</xdr:colOff>
      <xdr:row>1</xdr:row>
      <xdr:rowOff>623266</xdr:rowOff>
    </xdr:to>
    <xdr:pic>
      <xdr:nvPicPr>
        <xdr:cNvPr id="3" name="Imagem 2">
          <a:extLst>
            <a:ext uri="{FF2B5EF4-FFF2-40B4-BE49-F238E27FC236}">
              <a16:creationId xmlns:a16="http://schemas.microsoft.com/office/drawing/2014/main" id="{A6CE5BBF-DD08-4FA3-91FA-B6C6DCE0E2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91239" y="265043"/>
          <a:ext cx="1619736" cy="5238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428625</xdr:colOff>
      <xdr:row>1</xdr:row>
      <xdr:rowOff>47625</xdr:rowOff>
    </xdr:from>
    <xdr:to>
      <xdr:col>4</xdr:col>
      <xdr:colOff>277683</xdr:colOff>
      <xdr:row>1</xdr:row>
      <xdr:rowOff>685800</xdr:rowOff>
    </xdr:to>
    <xdr:pic>
      <xdr:nvPicPr>
        <xdr:cNvPr id="4" name="Imagem 3">
          <a:extLst>
            <a:ext uri="{FF2B5EF4-FFF2-40B4-BE49-F238E27FC236}">
              <a16:creationId xmlns:a16="http://schemas.microsoft.com/office/drawing/2014/main" id="{9BC481E7-92B9-4930-99C9-B291238290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67025" y="209550"/>
          <a:ext cx="1973133" cy="6381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1BA5F-6857-474A-BEC5-C0623952B35F}">
  <sheetPr>
    <pageSetUpPr fitToPage="1"/>
  </sheetPr>
  <dimension ref="A1:S2016"/>
  <sheetViews>
    <sheetView view="pageBreakPreview" zoomScaleNormal="100" zoomScaleSheetLayoutView="100" workbookViewId="0">
      <selection activeCell="D17" sqref="D17"/>
    </sheetView>
  </sheetViews>
  <sheetFormatPr defaultColWidth="9.109375" defaultRowHeight="12" x14ac:dyDescent="0.25"/>
  <cols>
    <col min="1" max="1" width="11" style="232" customWidth="1"/>
    <col min="2" max="2" width="56.88671875" style="233" customWidth="1"/>
    <col min="3" max="4" width="26.44140625" style="229" customWidth="1"/>
    <col min="5" max="6" width="9.109375" style="229"/>
    <col min="7" max="7" width="11" style="229" bestFit="1" customWidth="1"/>
    <col min="8" max="18" width="9.109375" style="229"/>
    <col min="19" max="19" width="9.109375" style="234"/>
    <col min="20" max="16384" width="9.109375" style="233"/>
  </cols>
  <sheetData>
    <row r="1" spans="1:7" s="228" customFormat="1" ht="30" customHeight="1" x14ac:dyDescent="0.25">
      <c r="A1" s="670" t="s">
        <v>4950</v>
      </c>
      <c r="B1" s="671"/>
      <c r="C1" s="671"/>
      <c r="D1" s="672"/>
    </row>
    <row r="2" spans="1:7" s="228" customFormat="1" ht="30" customHeight="1" x14ac:dyDescent="0.25">
      <c r="A2" s="673"/>
      <c r="B2" s="674"/>
      <c r="C2" s="674"/>
      <c r="D2" s="675"/>
    </row>
    <row r="3" spans="1:7" s="229" customFormat="1" ht="17.399999999999999" x14ac:dyDescent="0.25">
      <c r="A3" s="676" t="str">
        <f>Premissas!$E$7</f>
        <v>SERVIÇOS DE COLETA DOMICILIAR PORTA A PORTA DE RSU</v>
      </c>
      <c r="B3" s="677"/>
      <c r="C3" s="677"/>
      <c r="D3" s="678"/>
    </row>
    <row r="4" spans="1:7" s="229" customFormat="1" ht="14.4" x14ac:dyDescent="0.25">
      <c r="A4" s="309"/>
      <c r="B4" s="310"/>
      <c r="C4" s="311" t="s">
        <v>4951</v>
      </c>
      <c r="D4" s="312">
        <f>BDI!F20</f>
        <v>0.22470000000000001</v>
      </c>
    </row>
    <row r="5" spans="1:7" s="229" customFormat="1" ht="15" thickBot="1" x14ac:dyDescent="0.3">
      <c r="A5" s="309"/>
      <c r="B5" s="310"/>
      <c r="C5" s="311" t="s">
        <v>4952</v>
      </c>
      <c r="D5" s="447" t="str">
        <f>Premissas!E6</f>
        <v>JUN/2026</v>
      </c>
    </row>
    <row r="6" spans="1:7" s="230" customFormat="1" ht="20.100000000000001" customHeight="1" x14ac:dyDescent="0.25">
      <c r="A6" s="679" t="s">
        <v>12</v>
      </c>
      <c r="B6" s="681" t="s">
        <v>13</v>
      </c>
      <c r="C6" s="681" t="s">
        <v>26</v>
      </c>
      <c r="D6" s="683" t="s">
        <v>4953</v>
      </c>
    </row>
    <row r="7" spans="1:7" s="230" customFormat="1" ht="20.100000000000001" customHeight="1" x14ac:dyDescent="0.25">
      <c r="A7" s="680"/>
      <c r="B7" s="682"/>
      <c r="C7" s="682"/>
      <c r="D7" s="684"/>
    </row>
    <row r="8" spans="1:7" s="230" customFormat="1" ht="24.9" customHeight="1" x14ac:dyDescent="0.25">
      <c r="A8" s="553" t="str">
        <f>Orçamento!C8</f>
        <v>1.0</v>
      </c>
      <c r="B8" s="554" t="str">
        <f>Orçamento!D8</f>
        <v>Coleta de Resíduos Sólidos Domiciliares (porta a porta)</v>
      </c>
      <c r="C8" s="555">
        <f>Orçamento!M8</f>
        <v>459227.76</v>
      </c>
      <c r="D8" s="555">
        <f>Orçamento!N8</f>
        <v>5510733.1200000001</v>
      </c>
    </row>
    <row r="9" spans="1:7" s="230" customFormat="1" ht="24.9" customHeight="1" thickBot="1" x14ac:dyDescent="0.3">
      <c r="A9" s="553" t="str">
        <f>Orçamento!C11</f>
        <v>2.0</v>
      </c>
      <c r="B9" s="554" t="str">
        <f>Orçamento!D11</f>
        <v>Administração Local</v>
      </c>
      <c r="C9" s="555">
        <f>Orçamento!M11</f>
        <v>51101.15</v>
      </c>
      <c r="D9" s="555">
        <f>Orçamento!N11</f>
        <v>613213.80000000005</v>
      </c>
    </row>
    <row r="10" spans="1:7" s="230" customFormat="1" ht="24.9" customHeight="1" x14ac:dyDescent="0.25">
      <c r="A10" s="668" t="s">
        <v>547</v>
      </c>
      <c r="B10" s="669"/>
      <c r="C10" s="556">
        <f>SUM(C8:C9)</f>
        <v>510328.91</v>
      </c>
      <c r="D10" s="556">
        <f>SUM(D8:D9)</f>
        <v>6123946.9199999999</v>
      </c>
    </row>
    <row r="11" spans="1:7" s="229" customFormat="1" x14ac:dyDescent="0.25">
      <c r="A11" s="231"/>
    </row>
    <row r="12" spans="1:7" s="229" customFormat="1" x14ac:dyDescent="0.25">
      <c r="A12" s="231"/>
    </row>
    <row r="13" spans="1:7" s="229" customFormat="1" x14ac:dyDescent="0.25">
      <c r="A13" s="231"/>
    </row>
    <row r="14" spans="1:7" s="229" customFormat="1" x14ac:dyDescent="0.25">
      <c r="A14" s="231"/>
      <c r="G14" s="308"/>
    </row>
    <row r="15" spans="1:7" s="229" customFormat="1" x14ac:dyDescent="0.25">
      <c r="A15" s="231"/>
    </row>
    <row r="16" spans="1:7" s="229" customFormat="1" x14ac:dyDescent="0.25">
      <c r="A16" s="231"/>
    </row>
    <row r="17" spans="1:1" s="229" customFormat="1" x14ac:dyDescent="0.25">
      <c r="A17" s="231"/>
    </row>
    <row r="18" spans="1:1" s="229" customFormat="1" x14ac:dyDescent="0.25">
      <c r="A18" s="231"/>
    </row>
    <row r="19" spans="1:1" s="229" customFormat="1" x14ac:dyDescent="0.25">
      <c r="A19" s="231"/>
    </row>
    <row r="20" spans="1:1" s="229" customFormat="1" x14ac:dyDescent="0.25">
      <c r="A20" s="231"/>
    </row>
    <row r="21" spans="1:1" s="229" customFormat="1" x14ac:dyDescent="0.25">
      <c r="A21" s="231"/>
    </row>
    <row r="22" spans="1:1" s="229" customFormat="1" x14ac:dyDescent="0.25">
      <c r="A22" s="231"/>
    </row>
    <row r="23" spans="1:1" s="229" customFormat="1" x14ac:dyDescent="0.25">
      <c r="A23" s="231"/>
    </row>
    <row r="24" spans="1:1" s="229" customFormat="1" x14ac:dyDescent="0.25">
      <c r="A24" s="231"/>
    </row>
    <row r="25" spans="1:1" s="229" customFormat="1" x14ac:dyDescent="0.25">
      <c r="A25" s="231"/>
    </row>
    <row r="26" spans="1:1" s="229" customFormat="1" x14ac:dyDescent="0.25">
      <c r="A26" s="231"/>
    </row>
    <row r="27" spans="1:1" s="229" customFormat="1" x14ac:dyDescent="0.25">
      <c r="A27" s="231"/>
    </row>
    <row r="28" spans="1:1" s="229" customFormat="1" x14ac:dyDescent="0.25">
      <c r="A28" s="231"/>
    </row>
    <row r="29" spans="1:1" s="229" customFormat="1" x14ac:dyDescent="0.25">
      <c r="A29" s="231"/>
    </row>
    <row r="30" spans="1:1" s="229" customFormat="1" x14ac:dyDescent="0.25">
      <c r="A30" s="231"/>
    </row>
    <row r="31" spans="1:1" s="229" customFormat="1" x14ac:dyDescent="0.25">
      <c r="A31" s="231"/>
    </row>
    <row r="32" spans="1:1" s="229" customFormat="1" x14ac:dyDescent="0.25">
      <c r="A32" s="231"/>
    </row>
    <row r="33" spans="1:1" s="229" customFormat="1" x14ac:dyDescent="0.25">
      <c r="A33" s="231"/>
    </row>
    <row r="34" spans="1:1" s="229" customFormat="1" x14ac:dyDescent="0.25">
      <c r="A34" s="231"/>
    </row>
    <row r="35" spans="1:1" s="229" customFormat="1" x14ac:dyDescent="0.25">
      <c r="A35" s="231"/>
    </row>
    <row r="36" spans="1:1" s="229" customFormat="1" x14ac:dyDescent="0.25">
      <c r="A36" s="231"/>
    </row>
    <row r="37" spans="1:1" s="229" customFormat="1" x14ac:dyDescent="0.25">
      <c r="A37" s="231"/>
    </row>
    <row r="38" spans="1:1" s="229" customFormat="1" x14ac:dyDescent="0.25">
      <c r="A38" s="231"/>
    </row>
    <row r="39" spans="1:1" s="229" customFormat="1" x14ac:dyDescent="0.25">
      <c r="A39" s="231"/>
    </row>
    <row r="40" spans="1:1" s="229" customFormat="1" x14ac:dyDescent="0.25">
      <c r="A40" s="231"/>
    </row>
    <row r="41" spans="1:1" s="229" customFormat="1" x14ac:dyDescent="0.25">
      <c r="A41" s="231"/>
    </row>
    <row r="42" spans="1:1" s="229" customFormat="1" x14ac:dyDescent="0.25">
      <c r="A42" s="231"/>
    </row>
    <row r="43" spans="1:1" s="229" customFormat="1" x14ac:dyDescent="0.25">
      <c r="A43" s="231"/>
    </row>
    <row r="44" spans="1:1" s="229" customFormat="1" x14ac:dyDescent="0.25">
      <c r="A44" s="231"/>
    </row>
    <row r="45" spans="1:1" s="229" customFormat="1" x14ac:dyDescent="0.25">
      <c r="A45" s="231"/>
    </row>
    <row r="46" spans="1:1" s="229" customFormat="1" x14ac:dyDescent="0.25">
      <c r="A46" s="231"/>
    </row>
    <row r="47" spans="1:1" s="229" customFormat="1" x14ac:dyDescent="0.25">
      <c r="A47" s="231"/>
    </row>
    <row r="48" spans="1:1" s="229" customFormat="1" x14ac:dyDescent="0.25">
      <c r="A48" s="231"/>
    </row>
    <row r="49" spans="1:1" s="229" customFormat="1" x14ac:dyDescent="0.25">
      <c r="A49" s="231"/>
    </row>
    <row r="50" spans="1:1" s="229" customFormat="1" x14ac:dyDescent="0.25">
      <c r="A50" s="231"/>
    </row>
    <row r="51" spans="1:1" s="229" customFormat="1" x14ac:dyDescent="0.25">
      <c r="A51" s="231"/>
    </row>
    <row r="52" spans="1:1" s="229" customFormat="1" x14ac:dyDescent="0.25">
      <c r="A52" s="231"/>
    </row>
    <row r="53" spans="1:1" s="229" customFormat="1" x14ac:dyDescent="0.25">
      <c r="A53" s="231"/>
    </row>
    <row r="54" spans="1:1" s="229" customFormat="1" x14ac:dyDescent="0.25">
      <c r="A54" s="231"/>
    </row>
    <row r="55" spans="1:1" s="229" customFormat="1" x14ac:dyDescent="0.25">
      <c r="A55" s="231"/>
    </row>
    <row r="56" spans="1:1" s="229" customFormat="1" x14ac:dyDescent="0.25">
      <c r="A56" s="231"/>
    </row>
    <row r="57" spans="1:1" s="229" customFormat="1" x14ac:dyDescent="0.25">
      <c r="A57" s="231"/>
    </row>
    <row r="58" spans="1:1" s="229" customFormat="1" x14ac:dyDescent="0.25">
      <c r="A58" s="231"/>
    </row>
    <row r="59" spans="1:1" s="229" customFormat="1" x14ac:dyDescent="0.25">
      <c r="A59" s="231"/>
    </row>
    <row r="60" spans="1:1" s="229" customFormat="1" x14ac:dyDescent="0.25">
      <c r="A60" s="231"/>
    </row>
    <row r="61" spans="1:1" s="229" customFormat="1" x14ac:dyDescent="0.25">
      <c r="A61" s="231"/>
    </row>
    <row r="62" spans="1:1" s="229" customFormat="1" x14ac:dyDescent="0.25">
      <c r="A62" s="231"/>
    </row>
    <row r="63" spans="1:1" s="229" customFormat="1" x14ac:dyDescent="0.25">
      <c r="A63" s="231"/>
    </row>
    <row r="64" spans="1:1" s="229" customFormat="1" x14ac:dyDescent="0.25">
      <c r="A64" s="231"/>
    </row>
    <row r="65" spans="1:1" s="229" customFormat="1" x14ac:dyDescent="0.25">
      <c r="A65" s="231"/>
    </row>
    <row r="66" spans="1:1" s="229" customFormat="1" x14ac:dyDescent="0.25">
      <c r="A66" s="231"/>
    </row>
    <row r="67" spans="1:1" s="229" customFormat="1" x14ac:dyDescent="0.25">
      <c r="A67" s="231"/>
    </row>
    <row r="68" spans="1:1" s="229" customFormat="1" x14ac:dyDescent="0.25">
      <c r="A68" s="231"/>
    </row>
    <row r="69" spans="1:1" s="229" customFormat="1" x14ac:dyDescent="0.25">
      <c r="A69" s="231"/>
    </row>
    <row r="70" spans="1:1" s="229" customFormat="1" x14ac:dyDescent="0.25">
      <c r="A70" s="231"/>
    </row>
    <row r="71" spans="1:1" s="229" customFormat="1" x14ac:dyDescent="0.25">
      <c r="A71" s="231"/>
    </row>
    <row r="72" spans="1:1" s="229" customFormat="1" x14ac:dyDescent="0.25">
      <c r="A72" s="231"/>
    </row>
    <row r="73" spans="1:1" s="229" customFormat="1" x14ac:dyDescent="0.25">
      <c r="A73" s="231"/>
    </row>
    <row r="74" spans="1:1" s="229" customFormat="1" x14ac:dyDescent="0.25">
      <c r="A74" s="231"/>
    </row>
    <row r="75" spans="1:1" s="229" customFormat="1" x14ac:dyDescent="0.25">
      <c r="A75" s="231"/>
    </row>
    <row r="76" spans="1:1" s="229" customFormat="1" x14ac:dyDescent="0.25">
      <c r="A76" s="231"/>
    </row>
    <row r="77" spans="1:1" s="229" customFormat="1" x14ac:dyDescent="0.25">
      <c r="A77" s="231"/>
    </row>
    <row r="78" spans="1:1" s="229" customFormat="1" x14ac:dyDescent="0.25">
      <c r="A78" s="231"/>
    </row>
    <row r="79" spans="1:1" s="229" customFormat="1" x14ac:dyDescent="0.25">
      <c r="A79" s="231"/>
    </row>
    <row r="80" spans="1:1" s="229" customFormat="1" x14ac:dyDescent="0.25">
      <c r="A80" s="231"/>
    </row>
    <row r="81" spans="1:1" s="229" customFormat="1" x14ac:dyDescent="0.25">
      <c r="A81" s="231"/>
    </row>
    <row r="82" spans="1:1" s="229" customFormat="1" x14ac:dyDescent="0.25">
      <c r="A82" s="231"/>
    </row>
    <row r="83" spans="1:1" s="229" customFormat="1" x14ac:dyDescent="0.25">
      <c r="A83" s="231"/>
    </row>
    <row r="84" spans="1:1" s="229" customFormat="1" x14ac:dyDescent="0.25">
      <c r="A84" s="231"/>
    </row>
    <row r="85" spans="1:1" s="229" customFormat="1" x14ac:dyDescent="0.25">
      <c r="A85" s="231"/>
    </row>
    <row r="86" spans="1:1" s="229" customFormat="1" x14ac:dyDescent="0.25">
      <c r="A86" s="231"/>
    </row>
    <row r="87" spans="1:1" s="229" customFormat="1" x14ac:dyDescent="0.25">
      <c r="A87" s="231"/>
    </row>
    <row r="88" spans="1:1" s="229" customFormat="1" x14ac:dyDescent="0.25">
      <c r="A88" s="231"/>
    </row>
    <row r="89" spans="1:1" s="229" customFormat="1" x14ac:dyDescent="0.25">
      <c r="A89" s="231"/>
    </row>
    <row r="90" spans="1:1" s="229" customFormat="1" x14ac:dyDescent="0.25">
      <c r="A90" s="231"/>
    </row>
    <row r="91" spans="1:1" s="229" customFormat="1" x14ac:dyDescent="0.25">
      <c r="A91" s="231"/>
    </row>
    <row r="92" spans="1:1" s="229" customFormat="1" x14ac:dyDescent="0.25">
      <c r="A92" s="231"/>
    </row>
    <row r="93" spans="1:1" s="229" customFormat="1" x14ac:dyDescent="0.25">
      <c r="A93" s="231"/>
    </row>
    <row r="94" spans="1:1" s="229" customFormat="1" x14ac:dyDescent="0.25">
      <c r="A94" s="231"/>
    </row>
    <row r="95" spans="1:1" s="229" customFormat="1" x14ac:dyDescent="0.25">
      <c r="A95" s="231"/>
    </row>
    <row r="96" spans="1:1" s="229" customFormat="1" x14ac:dyDescent="0.25">
      <c r="A96" s="231"/>
    </row>
    <row r="97" spans="1:1" s="229" customFormat="1" x14ac:dyDescent="0.25">
      <c r="A97" s="231"/>
    </row>
    <row r="98" spans="1:1" s="229" customFormat="1" x14ac:dyDescent="0.25">
      <c r="A98" s="231"/>
    </row>
    <row r="99" spans="1:1" s="229" customFormat="1" x14ac:dyDescent="0.25">
      <c r="A99" s="231"/>
    </row>
    <row r="100" spans="1:1" s="229" customFormat="1" x14ac:dyDescent="0.25">
      <c r="A100" s="231"/>
    </row>
    <row r="101" spans="1:1" s="229" customFormat="1" x14ac:dyDescent="0.25">
      <c r="A101" s="231"/>
    </row>
    <row r="102" spans="1:1" s="229" customFormat="1" x14ac:dyDescent="0.25">
      <c r="A102" s="231"/>
    </row>
    <row r="103" spans="1:1" s="229" customFormat="1" x14ac:dyDescent="0.25">
      <c r="A103" s="231"/>
    </row>
    <row r="104" spans="1:1" s="229" customFormat="1" x14ac:dyDescent="0.25">
      <c r="A104" s="231"/>
    </row>
    <row r="105" spans="1:1" s="229" customFormat="1" x14ac:dyDescent="0.25">
      <c r="A105" s="231"/>
    </row>
    <row r="106" spans="1:1" s="229" customFormat="1" x14ac:dyDescent="0.25">
      <c r="A106" s="231"/>
    </row>
    <row r="107" spans="1:1" s="229" customFormat="1" x14ac:dyDescent="0.25">
      <c r="A107" s="231"/>
    </row>
    <row r="108" spans="1:1" s="229" customFormat="1" x14ac:dyDescent="0.25">
      <c r="A108" s="231"/>
    </row>
    <row r="109" spans="1:1" s="229" customFormat="1" x14ac:dyDescent="0.25">
      <c r="A109" s="231"/>
    </row>
    <row r="110" spans="1:1" s="229" customFormat="1" x14ac:dyDescent="0.25">
      <c r="A110" s="231"/>
    </row>
    <row r="111" spans="1:1" s="229" customFormat="1" x14ac:dyDescent="0.25">
      <c r="A111" s="231"/>
    </row>
    <row r="112" spans="1:1" s="229" customFormat="1" x14ac:dyDescent="0.25">
      <c r="A112" s="231"/>
    </row>
    <row r="113" spans="1:1" s="229" customFormat="1" x14ac:dyDescent="0.25">
      <c r="A113" s="231"/>
    </row>
    <row r="114" spans="1:1" s="229" customFormat="1" x14ac:dyDescent="0.25">
      <c r="A114" s="231"/>
    </row>
    <row r="115" spans="1:1" s="229" customFormat="1" x14ac:dyDescent="0.25">
      <c r="A115" s="231"/>
    </row>
    <row r="116" spans="1:1" s="229" customFormat="1" x14ac:dyDescent="0.25">
      <c r="A116" s="231"/>
    </row>
    <row r="117" spans="1:1" s="229" customFormat="1" x14ac:dyDescent="0.25">
      <c r="A117" s="231"/>
    </row>
    <row r="118" spans="1:1" s="229" customFormat="1" x14ac:dyDescent="0.25">
      <c r="A118" s="231"/>
    </row>
    <row r="119" spans="1:1" s="229" customFormat="1" x14ac:dyDescent="0.25">
      <c r="A119" s="231"/>
    </row>
    <row r="120" spans="1:1" s="229" customFormat="1" x14ac:dyDescent="0.25">
      <c r="A120" s="231"/>
    </row>
    <row r="121" spans="1:1" s="229" customFormat="1" x14ac:dyDescent="0.25">
      <c r="A121" s="231"/>
    </row>
    <row r="122" spans="1:1" s="229" customFormat="1" x14ac:dyDescent="0.25">
      <c r="A122" s="231"/>
    </row>
    <row r="123" spans="1:1" s="229" customFormat="1" x14ac:dyDescent="0.25">
      <c r="A123" s="231"/>
    </row>
    <row r="124" spans="1:1" s="229" customFormat="1" x14ac:dyDescent="0.25">
      <c r="A124" s="231"/>
    </row>
    <row r="125" spans="1:1" s="229" customFormat="1" x14ac:dyDescent="0.25">
      <c r="A125" s="231"/>
    </row>
    <row r="126" spans="1:1" s="229" customFormat="1" x14ac:dyDescent="0.25">
      <c r="A126" s="231"/>
    </row>
    <row r="127" spans="1:1" s="229" customFormat="1" x14ac:dyDescent="0.25">
      <c r="A127" s="231"/>
    </row>
    <row r="128" spans="1:1" s="229" customFormat="1" x14ac:dyDescent="0.25">
      <c r="A128" s="231"/>
    </row>
    <row r="129" spans="1:1" s="229" customFormat="1" x14ac:dyDescent="0.25">
      <c r="A129" s="231"/>
    </row>
    <row r="130" spans="1:1" s="229" customFormat="1" x14ac:dyDescent="0.25">
      <c r="A130" s="231"/>
    </row>
    <row r="131" spans="1:1" s="229" customFormat="1" x14ac:dyDescent="0.25">
      <c r="A131" s="231"/>
    </row>
    <row r="132" spans="1:1" s="229" customFormat="1" x14ac:dyDescent="0.25">
      <c r="A132" s="231"/>
    </row>
    <row r="133" spans="1:1" s="229" customFormat="1" x14ac:dyDescent="0.25">
      <c r="A133" s="231"/>
    </row>
    <row r="134" spans="1:1" s="229" customFormat="1" x14ac:dyDescent="0.25">
      <c r="A134" s="231"/>
    </row>
    <row r="135" spans="1:1" s="229" customFormat="1" x14ac:dyDescent="0.25">
      <c r="A135" s="231"/>
    </row>
    <row r="136" spans="1:1" s="229" customFormat="1" x14ac:dyDescent="0.25">
      <c r="A136" s="231"/>
    </row>
    <row r="137" spans="1:1" s="229" customFormat="1" x14ac:dyDescent="0.25">
      <c r="A137" s="231"/>
    </row>
    <row r="138" spans="1:1" s="229" customFormat="1" x14ac:dyDescent="0.25">
      <c r="A138" s="231"/>
    </row>
    <row r="139" spans="1:1" s="229" customFormat="1" x14ac:dyDescent="0.25">
      <c r="A139" s="231"/>
    </row>
    <row r="140" spans="1:1" s="229" customFormat="1" x14ac:dyDescent="0.25">
      <c r="A140" s="231"/>
    </row>
    <row r="141" spans="1:1" s="229" customFormat="1" x14ac:dyDescent="0.25">
      <c r="A141" s="231"/>
    </row>
    <row r="142" spans="1:1" s="229" customFormat="1" x14ac:dyDescent="0.25">
      <c r="A142" s="231"/>
    </row>
    <row r="143" spans="1:1" s="229" customFormat="1" x14ac:dyDescent="0.25">
      <c r="A143" s="231"/>
    </row>
    <row r="144" spans="1:1" s="229" customFormat="1" x14ac:dyDescent="0.25">
      <c r="A144" s="231"/>
    </row>
    <row r="145" spans="1:1" s="229" customFormat="1" x14ac:dyDescent="0.25">
      <c r="A145" s="231"/>
    </row>
    <row r="146" spans="1:1" s="229" customFormat="1" x14ac:dyDescent="0.25">
      <c r="A146" s="231"/>
    </row>
    <row r="147" spans="1:1" s="229" customFormat="1" x14ac:dyDescent="0.25">
      <c r="A147" s="231"/>
    </row>
    <row r="148" spans="1:1" s="229" customFormat="1" x14ac:dyDescent="0.25">
      <c r="A148" s="231"/>
    </row>
    <row r="149" spans="1:1" s="229" customFormat="1" x14ac:dyDescent="0.25">
      <c r="A149" s="231"/>
    </row>
    <row r="150" spans="1:1" s="229" customFormat="1" x14ac:dyDescent="0.25">
      <c r="A150" s="231"/>
    </row>
    <row r="151" spans="1:1" s="229" customFormat="1" x14ac:dyDescent="0.25">
      <c r="A151" s="231"/>
    </row>
    <row r="152" spans="1:1" s="229" customFormat="1" x14ac:dyDescent="0.25">
      <c r="A152" s="231"/>
    </row>
    <row r="153" spans="1:1" s="229" customFormat="1" x14ac:dyDescent="0.25">
      <c r="A153" s="231"/>
    </row>
    <row r="154" spans="1:1" s="229" customFormat="1" x14ac:dyDescent="0.25">
      <c r="A154" s="231"/>
    </row>
    <row r="155" spans="1:1" s="229" customFormat="1" x14ac:dyDescent="0.25">
      <c r="A155" s="231"/>
    </row>
    <row r="156" spans="1:1" s="229" customFormat="1" x14ac:dyDescent="0.25">
      <c r="A156" s="231"/>
    </row>
    <row r="157" spans="1:1" s="229" customFormat="1" x14ac:dyDescent="0.25">
      <c r="A157" s="231"/>
    </row>
    <row r="158" spans="1:1" s="229" customFormat="1" x14ac:dyDescent="0.25">
      <c r="A158" s="231"/>
    </row>
    <row r="159" spans="1:1" s="229" customFormat="1" x14ac:dyDescent="0.25">
      <c r="A159" s="231"/>
    </row>
    <row r="160" spans="1:1" s="229" customFormat="1" x14ac:dyDescent="0.25">
      <c r="A160" s="231"/>
    </row>
    <row r="161" spans="1:1" s="229" customFormat="1" x14ac:dyDescent="0.25">
      <c r="A161" s="231"/>
    </row>
    <row r="162" spans="1:1" s="229" customFormat="1" x14ac:dyDescent="0.25">
      <c r="A162" s="231"/>
    </row>
    <row r="163" spans="1:1" s="229" customFormat="1" x14ac:dyDescent="0.25">
      <c r="A163" s="231"/>
    </row>
    <row r="164" spans="1:1" s="229" customFormat="1" x14ac:dyDescent="0.25">
      <c r="A164" s="231"/>
    </row>
    <row r="165" spans="1:1" s="229" customFormat="1" x14ac:dyDescent="0.25">
      <c r="A165" s="231"/>
    </row>
    <row r="166" spans="1:1" s="229" customFormat="1" x14ac:dyDescent="0.25">
      <c r="A166" s="231"/>
    </row>
    <row r="167" spans="1:1" s="229" customFormat="1" x14ac:dyDescent="0.25">
      <c r="A167" s="231"/>
    </row>
    <row r="168" spans="1:1" s="229" customFormat="1" x14ac:dyDescent="0.25">
      <c r="A168" s="231"/>
    </row>
    <row r="169" spans="1:1" s="229" customFormat="1" x14ac:dyDescent="0.25">
      <c r="A169" s="231"/>
    </row>
    <row r="170" spans="1:1" s="229" customFormat="1" x14ac:dyDescent="0.25">
      <c r="A170" s="231"/>
    </row>
    <row r="171" spans="1:1" s="229" customFormat="1" x14ac:dyDescent="0.25">
      <c r="A171" s="231"/>
    </row>
    <row r="172" spans="1:1" s="229" customFormat="1" x14ac:dyDescent="0.25">
      <c r="A172" s="231"/>
    </row>
    <row r="173" spans="1:1" s="229" customFormat="1" x14ac:dyDescent="0.25">
      <c r="A173" s="231"/>
    </row>
    <row r="174" spans="1:1" s="229" customFormat="1" x14ac:dyDescent="0.25">
      <c r="A174" s="231"/>
    </row>
    <row r="175" spans="1:1" s="229" customFormat="1" x14ac:dyDescent="0.25">
      <c r="A175" s="231"/>
    </row>
    <row r="176" spans="1:1" s="229" customFormat="1" x14ac:dyDescent="0.25">
      <c r="A176" s="231"/>
    </row>
    <row r="177" spans="1:1" s="229" customFormat="1" x14ac:dyDescent="0.25">
      <c r="A177" s="231"/>
    </row>
    <row r="178" spans="1:1" s="229" customFormat="1" x14ac:dyDescent="0.25">
      <c r="A178" s="231"/>
    </row>
    <row r="179" spans="1:1" s="229" customFormat="1" x14ac:dyDescent="0.25">
      <c r="A179" s="231"/>
    </row>
    <row r="180" spans="1:1" s="229" customFormat="1" x14ac:dyDescent="0.25">
      <c r="A180" s="231"/>
    </row>
    <row r="181" spans="1:1" s="229" customFormat="1" x14ac:dyDescent="0.25">
      <c r="A181" s="231"/>
    </row>
    <row r="182" spans="1:1" s="229" customFormat="1" x14ac:dyDescent="0.25">
      <c r="A182" s="231"/>
    </row>
    <row r="183" spans="1:1" s="229" customFormat="1" x14ac:dyDescent="0.25">
      <c r="A183" s="231"/>
    </row>
    <row r="184" spans="1:1" s="229" customFormat="1" x14ac:dyDescent="0.25">
      <c r="A184" s="231"/>
    </row>
    <row r="185" spans="1:1" s="229" customFormat="1" x14ac:dyDescent="0.25">
      <c r="A185" s="231"/>
    </row>
    <row r="186" spans="1:1" s="229" customFormat="1" x14ac:dyDescent="0.25">
      <c r="A186" s="231"/>
    </row>
    <row r="187" spans="1:1" s="229" customFormat="1" x14ac:dyDescent="0.25">
      <c r="A187" s="231"/>
    </row>
    <row r="188" spans="1:1" s="229" customFormat="1" x14ac:dyDescent="0.25">
      <c r="A188" s="231"/>
    </row>
    <row r="189" spans="1:1" s="229" customFormat="1" x14ac:dyDescent="0.25">
      <c r="A189" s="231"/>
    </row>
    <row r="190" spans="1:1" s="229" customFormat="1" x14ac:dyDescent="0.25">
      <c r="A190" s="231"/>
    </row>
    <row r="191" spans="1:1" s="229" customFormat="1" x14ac:dyDescent="0.25">
      <c r="A191" s="231"/>
    </row>
    <row r="192" spans="1:1" s="229" customFormat="1" x14ac:dyDescent="0.25">
      <c r="A192" s="231"/>
    </row>
    <row r="193" spans="1:1" s="229" customFormat="1" x14ac:dyDescent="0.25">
      <c r="A193" s="231"/>
    </row>
    <row r="194" spans="1:1" s="229" customFormat="1" x14ac:dyDescent="0.25">
      <c r="A194" s="231"/>
    </row>
    <row r="195" spans="1:1" s="229" customFormat="1" x14ac:dyDescent="0.25">
      <c r="A195" s="231"/>
    </row>
    <row r="196" spans="1:1" s="229" customFormat="1" x14ac:dyDescent="0.25">
      <c r="A196" s="231"/>
    </row>
    <row r="197" spans="1:1" s="229" customFormat="1" x14ac:dyDescent="0.25">
      <c r="A197" s="231"/>
    </row>
    <row r="198" spans="1:1" s="229" customFormat="1" x14ac:dyDescent="0.25">
      <c r="A198" s="231"/>
    </row>
    <row r="199" spans="1:1" s="229" customFormat="1" x14ac:dyDescent="0.25">
      <c r="A199" s="231"/>
    </row>
    <row r="200" spans="1:1" s="229" customFormat="1" x14ac:dyDescent="0.25">
      <c r="A200" s="231"/>
    </row>
    <row r="201" spans="1:1" s="229" customFormat="1" x14ac:dyDescent="0.25">
      <c r="A201" s="231"/>
    </row>
    <row r="202" spans="1:1" s="229" customFormat="1" x14ac:dyDescent="0.25">
      <c r="A202" s="231"/>
    </row>
    <row r="203" spans="1:1" s="229" customFormat="1" x14ac:dyDescent="0.25">
      <c r="A203" s="231"/>
    </row>
    <row r="204" spans="1:1" s="229" customFormat="1" x14ac:dyDescent="0.25">
      <c r="A204" s="231"/>
    </row>
    <row r="205" spans="1:1" s="229" customFormat="1" x14ac:dyDescent="0.25">
      <c r="A205" s="231"/>
    </row>
    <row r="206" spans="1:1" s="229" customFormat="1" x14ac:dyDescent="0.25">
      <c r="A206" s="231"/>
    </row>
    <row r="207" spans="1:1" s="229" customFormat="1" x14ac:dyDescent="0.25">
      <c r="A207" s="231"/>
    </row>
    <row r="208" spans="1:1" s="229" customFormat="1" x14ac:dyDescent="0.25">
      <c r="A208" s="231"/>
    </row>
    <row r="209" spans="1:1" s="229" customFormat="1" x14ac:dyDescent="0.25">
      <c r="A209" s="231"/>
    </row>
    <row r="210" spans="1:1" s="229" customFormat="1" x14ac:dyDescent="0.25">
      <c r="A210" s="231"/>
    </row>
    <row r="211" spans="1:1" s="229" customFormat="1" x14ac:dyDescent="0.25">
      <c r="A211" s="231"/>
    </row>
    <row r="212" spans="1:1" s="229" customFormat="1" x14ac:dyDescent="0.25">
      <c r="A212" s="231"/>
    </row>
    <row r="213" spans="1:1" s="229" customFormat="1" x14ac:dyDescent="0.25">
      <c r="A213" s="231"/>
    </row>
    <row r="214" spans="1:1" s="229" customFormat="1" x14ac:dyDescent="0.25">
      <c r="A214" s="231"/>
    </row>
    <row r="215" spans="1:1" s="229" customFormat="1" x14ac:dyDescent="0.25">
      <c r="A215" s="231"/>
    </row>
    <row r="216" spans="1:1" s="229" customFormat="1" x14ac:dyDescent="0.25">
      <c r="A216" s="231"/>
    </row>
    <row r="217" spans="1:1" s="229" customFormat="1" x14ac:dyDescent="0.25">
      <c r="A217" s="231"/>
    </row>
    <row r="218" spans="1:1" s="229" customFormat="1" x14ac:dyDescent="0.25">
      <c r="A218" s="231"/>
    </row>
    <row r="219" spans="1:1" s="229" customFormat="1" x14ac:dyDescent="0.25">
      <c r="A219" s="231"/>
    </row>
    <row r="220" spans="1:1" s="229" customFormat="1" x14ac:dyDescent="0.25">
      <c r="A220" s="231"/>
    </row>
    <row r="221" spans="1:1" s="229" customFormat="1" x14ac:dyDescent="0.25">
      <c r="A221" s="231"/>
    </row>
    <row r="222" spans="1:1" s="229" customFormat="1" x14ac:dyDescent="0.25">
      <c r="A222" s="231"/>
    </row>
    <row r="223" spans="1:1" s="229" customFormat="1" x14ac:dyDescent="0.25">
      <c r="A223" s="231"/>
    </row>
    <row r="224" spans="1:1" s="229" customFormat="1" x14ac:dyDescent="0.25">
      <c r="A224" s="231"/>
    </row>
    <row r="225" spans="1:1" s="229" customFormat="1" x14ac:dyDescent="0.25">
      <c r="A225" s="231"/>
    </row>
    <row r="226" spans="1:1" s="229" customFormat="1" x14ac:dyDescent="0.25">
      <c r="A226" s="231"/>
    </row>
    <row r="227" spans="1:1" s="229" customFormat="1" x14ac:dyDescent="0.25">
      <c r="A227" s="231"/>
    </row>
    <row r="228" spans="1:1" s="229" customFormat="1" x14ac:dyDescent="0.25">
      <c r="A228" s="231"/>
    </row>
    <row r="229" spans="1:1" s="229" customFormat="1" x14ac:dyDescent="0.25">
      <c r="A229" s="231"/>
    </row>
    <row r="230" spans="1:1" s="229" customFormat="1" x14ac:dyDescent="0.25">
      <c r="A230" s="231"/>
    </row>
    <row r="231" spans="1:1" s="229" customFormat="1" x14ac:dyDescent="0.25">
      <c r="A231" s="231"/>
    </row>
    <row r="232" spans="1:1" s="229" customFormat="1" x14ac:dyDescent="0.25">
      <c r="A232" s="231"/>
    </row>
    <row r="233" spans="1:1" s="229" customFormat="1" x14ac:dyDescent="0.25">
      <c r="A233" s="231"/>
    </row>
    <row r="234" spans="1:1" s="229" customFormat="1" x14ac:dyDescent="0.25">
      <c r="A234" s="231"/>
    </row>
    <row r="235" spans="1:1" s="229" customFormat="1" x14ac:dyDescent="0.25">
      <c r="A235" s="231"/>
    </row>
    <row r="236" spans="1:1" s="229" customFormat="1" x14ac:dyDescent="0.25">
      <c r="A236" s="231"/>
    </row>
    <row r="237" spans="1:1" s="229" customFormat="1" x14ac:dyDescent="0.25">
      <c r="A237" s="231"/>
    </row>
    <row r="238" spans="1:1" s="229" customFormat="1" x14ac:dyDescent="0.25">
      <c r="A238" s="231"/>
    </row>
    <row r="239" spans="1:1" s="229" customFormat="1" x14ac:dyDescent="0.25">
      <c r="A239" s="231"/>
    </row>
    <row r="240" spans="1:1" s="229" customFormat="1" x14ac:dyDescent="0.25">
      <c r="A240" s="231"/>
    </row>
    <row r="241" spans="1:1" s="229" customFormat="1" x14ac:dyDescent="0.25">
      <c r="A241" s="231"/>
    </row>
    <row r="242" spans="1:1" s="229" customFormat="1" x14ac:dyDescent="0.25">
      <c r="A242" s="231"/>
    </row>
    <row r="243" spans="1:1" s="229" customFormat="1" x14ac:dyDescent="0.25">
      <c r="A243" s="231"/>
    </row>
    <row r="244" spans="1:1" s="229" customFormat="1" x14ac:dyDescent="0.25">
      <c r="A244" s="231"/>
    </row>
    <row r="245" spans="1:1" s="229" customFormat="1" x14ac:dyDescent="0.25">
      <c r="A245" s="231"/>
    </row>
    <row r="246" spans="1:1" s="229" customFormat="1" x14ac:dyDescent="0.25">
      <c r="A246" s="231"/>
    </row>
    <row r="247" spans="1:1" s="229" customFormat="1" x14ac:dyDescent="0.25">
      <c r="A247" s="231"/>
    </row>
    <row r="248" spans="1:1" s="229" customFormat="1" x14ac:dyDescent="0.25">
      <c r="A248" s="231"/>
    </row>
    <row r="249" spans="1:1" s="229" customFormat="1" x14ac:dyDescent="0.25">
      <c r="A249" s="231"/>
    </row>
    <row r="250" spans="1:1" s="229" customFormat="1" x14ac:dyDescent="0.25">
      <c r="A250" s="231"/>
    </row>
    <row r="251" spans="1:1" s="229" customFormat="1" x14ac:dyDescent="0.25">
      <c r="A251" s="231"/>
    </row>
    <row r="252" spans="1:1" s="229" customFormat="1" x14ac:dyDescent="0.25">
      <c r="A252" s="231"/>
    </row>
    <row r="253" spans="1:1" s="229" customFormat="1" x14ac:dyDescent="0.25">
      <c r="A253" s="231"/>
    </row>
    <row r="254" spans="1:1" s="229" customFormat="1" x14ac:dyDescent="0.25">
      <c r="A254" s="231"/>
    </row>
    <row r="255" spans="1:1" s="229" customFormat="1" x14ac:dyDescent="0.25">
      <c r="A255" s="231"/>
    </row>
    <row r="256" spans="1:1" s="229" customFormat="1" x14ac:dyDescent="0.25">
      <c r="A256" s="231"/>
    </row>
    <row r="257" spans="1:1" s="229" customFormat="1" x14ac:dyDescent="0.25">
      <c r="A257" s="231"/>
    </row>
    <row r="258" spans="1:1" s="229" customFormat="1" x14ac:dyDescent="0.25">
      <c r="A258" s="231"/>
    </row>
    <row r="259" spans="1:1" s="229" customFormat="1" x14ac:dyDescent="0.25">
      <c r="A259" s="231"/>
    </row>
    <row r="260" spans="1:1" s="229" customFormat="1" x14ac:dyDescent="0.25">
      <c r="A260" s="231"/>
    </row>
    <row r="261" spans="1:1" s="229" customFormat="1" x14ac:dyDescent="0.25">
      <c r="A261" s="231"/>
    </row>
    <row r="262" spans="1:1" s="229" customFormat="1" x14ac:dyDescent="0.25">
      <c r="A262" s="231"/>
    </row>
    <row r="263" spans="1:1" s="229" customFormat="1" x14ac:dyDescent="0.25">
      <c r="A263" s="231"/>
    </row>
    <row r="264" spans="1:1" s="229" customFormat="1" x14ac:dyDescent="0.25">
      <c r="A264" s="231"/>
    </row>
    <row r="265" spans="1:1" s="229" customFormat="1" x14ac:dyDescent="0.25">
      <c r="A265" s="231"/>
    </row>
    <row r="266" spans="1:1" s="229" customFormat="1" x14ac:dyDescent="0.25">
      <c r="A266" s="231"/>
    </row>
    <row r="267" spans="1:1" s="229" customFormat="1" x14ac:dyDescent="0.25">
      <c r="A267" s="231"/>
    </row>
    <row r="268" spans="1:1" s="229" customFormat="1" x14ac:dyDescent="0.25">
      <c r="A268" s="231"/>
    </row>
    <row r="269" spans="1:1" s="229" customFormat="1" x14ac:dyDescent="0.25">
      <c r="A269" s="231"/>
    </row>
    <row r="270" spans="1:1" s="229" customFormat="1" x14ac:dyDescent="0.25">
      <c r="A270" s="231"/>
    </row>
    <row r="271" spans="1:1" s="229" customFormat="1" x14ac:dyDescent="0.25">
      <c r="A271" s="231"/>
    </row>
    <row r="272" spans="1:1" s="229" customFormat="1" x14ac:dyDescent="0.25">
      <c r="A272" s="231"/>
    </row>
    <row r="273" spans="1:1" s="229" customFormat="1" x14ac:dyDescent="0.25">
      <c r="A273" s="231"/>
    </row>
    <row r="274" spans="1:1" s="229" customFormat="1" x14ac:dyDescent="0.25">
      <c r="A274" s="231"/>
    </row>
    <row r="275" spans="1:1" s="229" customFormat="1" x14ac:dyDescent="0.25">
      <c r="A275" s="231"/>
    </row>
    <row r="276" spans="1:1" s="229" customFormat="1" x14ac:dyDescent="0.25">
      <c r="A276" s="231"/>
    </row>
    <row r="277" spans="1:1" s="229" customFormat="1" x14ac:dyDescent="0.25">
      <c r="A277" s="231"/>
    </row>
    <row r="278" spans="1:1" s="229" customFormat="1" x14ac:dyDescent="0.25">
      <c r="A278" s="231"/>
    </row>
    <row r="279" spans="1:1" s="229" customFormat="1" x14ac:dyDescent="0.25">
      <c r="A279" s="231"/>
    </row>
    <row r="280" spans="1:1" s="229" customFormat="1" x14ac:dyDescent="0.25">
      <c r="A280" s="231"/>
    </row>
    <row r="281" spans="1:1" s="229" customFormat="1" x14ac:dyDescent="0.25">
      <c r="A281" s="231"/>
    </row>
    <row r="282" spans="1:1" s="229" customFormat="1" x14ac:dyDescent="0.25">
      <c r="A282" s="231"/>
    </row>
    <row r="283" spans="1:1" s="229" customFormat="1" x14ac:dyDescent="0.25">
      <c r="A283" s="231"/>
    </row>
    <row r="284" spans="1:1" s="229" customFormat="1" x14ac:dyDescent="0.25">
      <c r="A284" s="231"/>
    </row>
    <row r="285" spans="1:1" s="229" customFormat="1" x14ac:dyDescent="0.25">
      <c r="A285" s="231"/>
    </row>
    <row r="286" spans="1:1" s="229" customFormat="1" x14ac:dyDescent="0.25">
      <c r="A286" s="231"/>
    </row>
    <row r="287" spans="1:1" s="229" customFormat="1" x14ac:dyDescent="0.25">
      <c r="A287" s="231"/>
    </row>
    <row r="288" spans="1:1" s="229" customFormat="1" x14ac:dyDescent="0.25">
      <c r="A288" s="231"/>
    </row>
    <row r="289" spans="1:1" s="229" customFormat="1" x14ac:dyDescent="0.25">
      <c r="A289" s="231"/>
    </row>
    <row r="290" spans="1:1" s="229" customFormat="1" x14ac:dyDescent="0.25">
      <c r="A290" s="231"/>
    </row>
    <row r="291" spans="1:1" s="229" customFormat="1" x14ac:dyDescent="0.25">
      <c r="A291" s="231"/>
    </row>
    <row r="292" spans="1:1" s="229" customFormat="1" x14ac:dyDescent="0.25">
      <c r="A292" s="231"/>
    </row>
    <row r="293" spans="1:1" s="229" customFormat="1" x14ac:dyDescent="0.25">
      <c r="A293" s="231"/>
    </row>
    <row r="294" spans="1:1" s="229" customFormat="1" x14ac:dyDescent="0.25">
      <c r="A294" s="231"/>
    </row>
    <row r="295" spans="1:1" s="229" customFormat="1" x14ac:dyDescent="0.25">
      <c r="A295" s="231"/>
    </row>
    <row r="296" spans="1:1" s="229" customFormat="1" x14ac:dyDescent="0.25">
      <c r="A296" s="231"/>
    </row>
    <row r="297" spans="1:1" s="229" customFormat="1" x14ac:dyDescent="0.25">
      <c r="A297" s="231"/>
    </row>
    <row r="298" spans="1:1" s="229" customFormat="1" x14ac:dyDescent="0.25">
      <c r="A298" s="231"/>
    </row>
    <row r="299" spans="1:1" s="229" customFormat="1" x14ac:dyDescent="0.25">
      <c r="A299" s="231"/>
    </row>
    <row r="300" spans="1:1" s="229" customFormat="1" x14ac:dyDescent="0.25">
      <c r="A300" s="231"/>
    </row>
    <row r="301" spans="1:1" s="229" customFormat="1" x14ac:dyDescent="0.25">
      <c r="A301" s="231"/>
    </row>
    <row r="302" spans="1:1" s="229" customFormat="1" x14ac:dyDescent="0.25">
      <c r="A302" s="231"/>
    </row>
    <row r="303" spans="1:1" s="229" customFormat="1" x14ac:dyDescent="0.25">
      <c r="A303" s="231"/>
    </row>
    <row r="304" spans="1:1" s="229" customFormat="1" x14ac:dyDescent="0.25">
      <c r="A304" s="231"/>
    </row>
    <row r="305" spans="1:1" s="229" customFormat="1" x14ac:dyDescent="0.25">
      <c r="A305" s="231"/>
    </row>
    <row r="306" spans="1:1" s="229" customFormat="1" x14ac:dyDescent="0.25">
      <c r="A306" s="231"/>
    </row>
    <row r="307" spans="1:1" s="229" customFormat="1" x14ac:dyDescent="0.25">
      <c r="A307" s="231"/>
    </row>
    <row r="308" spans="1:1" s="229" customFormat="1" x14ac:dyDescent="0.25">
      <c r="A308" s="231"/>
    </row>
    <row r="309" spans="1:1" s="229" customFormat="1" x14ac:dyDescent="0.25">
      <c r="A309" s="231"/>
    </row>
    <row r="310" spans="1:1" s="229" customFormat="1" x14ac:dyDescent="0.25">
      <c r="A310" s="231"/>
    </row>
    <row r="311" spans="1:1" s="229" customFormat="1" x14ac:dyDescent="0.25">
      <c r="A311" s="231"/>
    </row>
    <row r="312" spans="1:1" s="229" customFormat="1" x14ac:dyDescent="0.25">
      <c r="A312" s="231"/>
    </row>
    <row r="313" spans="1:1" s="229" customFormat="1" x14ac:dyDescent="0.25">
      <c r="A313" s="231"/>
    </row>
    <row r="314" spans="1:1" s="229" customFormat="1" x14ac:dyDescent="0.25">
      <c r="A314" s="231"/>
    </row>
    <row r="315" spans="1:1" s="229" customFormat="1" x14ac:dyDescent="0.25">
      <c r="A315" s="231"/>
    </row>
    <row r="316" spans="1:1" s="229" customFormat="1" x14ac:dyDescent="0.25">
      <c r="A316" s="231"/>
    </row>
    <row r="317" spans="1:1" s="229" customFormat="1" x14ac:dyDescent="0.25">
      <c r="A317" s="231"/>
    </row>
    <row r="318" spans="1:1" s="229" customFormat="1" x14ac:dyDescent="0.25">
      <c r="A318" s="231"/>
    </row>
    <row r="319" spans="1:1" s="229" customFormat="1" x14ac:dyDescent="0.25">
      <c r="A319" s="231"/>
    </row>
    <row r="320" spans="1:1" s="229" customFormat="1" x14ac:dyDescent="0.25">
      <c r="A320" s="231"/>
    </row>
    <row r="321" spans="1:1" s="229" customFormat="1" x14ac:dyDescent="0.25">
      <c r="A321" s="231"/>
    </row>
    <row r="322" spans="1:1" s="229" customFormat="1" x14ac:dyDescent="0.25">
      <c r="A322" s="231"/>
    </row>
    <row r="323" spans="1:1" s="229" customFormat="1" x14ac:dyDescent="0.25">
      <c r="A323" s="231"/>
    </row>
    <row r="324" spans="1:1" s="229" customFormat="1" x14ac:dyDescent="0.25">
      <c r="A324" s="231"/>
    </row>
    <row r="325" spans="1:1" s="229" customFormat="1" x14ac:dyDescent="0.25">
      <c r="A325" s="231"/>
    </row>
    <row r="326" spans="1:1" s="229" customFormat="1" x14ac:dyDescent="0.25">
      <c r="A326" s="231"/>
    </row>
    <row r="327" spans="1:1" s="229" customFormat="1" x14ac:dyDescent="0.25">
      <c r="A327" s="231"/>
    </row>
    <row r="328" spans="1:1" s="229" customFormat="1" x14ac:dyDescent="0.25">
      <c r="A328" s="231"/>
    </row>
    <row r="329" spans="1:1" s="229" customFormat="1" x14ac:dyDescent="0.25">
      <c r="A329" s="231"/>
    </row>
    <row r="330" spans="1:1" s="229" customFormat="1" x14ac:dyDescent="0.25">
      <c r="A330" s="231"/>
    </row>
    <row r="331" spans="1:1" s="229" customFormat="1" x14ac:dyDescent="0.25">
      <c r="A331" s="231"/>
    </row>
    <row r="332" spans="1:1" s="229" customFormat="1" x14ac:dyDescent="0.25">
      <c r="A332" s="231"/>
    </row>
    <row r="333" spans="1:1" s="229" customFormat="1" x14ac:dyDescent="0.25">
      <c r="A333" s="231"/>
    </row>
    <row r="334" spans="1:1" s="229" customFormat="1" x14ac:dyDescent="0.25">
      <c r="A334" s="231"/>
    </row>
    <row r="335" spans="1:1" s="229" customFormat="1" x14ac:dyDescent="0.25">
      <c r="A335" s="231"/>
    </row>
    <row r="336" spans="1:1" s="229" customFormat="1" x14ac:dyDescent="0.25">
      <c r="A336" s="231"/>
    </row>
    <row r="337" spans="1:1" s="229" customFormat="1" x14ac:dyDescent="0.25">
      <c r="A337" s="231"/>
    </row>
    <row r="338" spans="1:1" s="229" customFormat="1" x14ac:dyDescent="0.25">
      <c r="A338" s="231"/>
    </row>
    <row r="339" spans="1:1" s="229" customFormat="1" x14ac:dyDescent="0.25">
      <c r="A339" s="231"/>
    </row>
    <row r="340" spans="1:1" s="229" customFormat="1" x14ac:dyDescent="0.25">
      <c r="A340" s="231"/>
    </row>
    <row r="341" spans="1:1" s="229" customFormat="1" x14ac:dyDescent="0.25">
      <c r="A341" s="231"/>
    </row>
    <row r="342" spans="1:1" s="229" customFormat="1" x14ac:dyDescent="0.25">
      <c r="A342" s="231"/>
    </row>
    <row r="343" spans="1:1" s="229" customFormat="1" x14ac:dyDescent="0.25">
      <c r="A343" s="231"/>
    </row>
    <row r="344" spans="1:1" s="229" customFormat="1" x14ac:dyDescent="0.25">
      <c r="A344" s="231"/>
    </row>
    <row r="345" spans="1:1" s="229" customFormat="1" x14ac:dyDescent="0.25">
      <c r="A345" s="231"/>
    </row>
    <row r="346" spans="1:1" s="229" customFormat="1" x14ac:dyDescent="0.25">
      <c r="A346" s="231"/>
    </row>
    <row r="347" spans="1:1" s="229" customFormat="1" x14ac:dyDescent="0.25">
      <c r="A347" s="231"/>
    </row>
    <row r="348" spans="1:1" s="229" customFormat="1" x14ac:dyDescent="0.25">
      <c r="A348" s="231"/>
    </row>
    <row r="349" spans="1:1" s="229" customFormat="1" x14ac:dyDescent="0.25">
      <c r="A349" s="231"/>
    </row>
    <row r="350" spans="1:1" s="229" customFormat="1" x14ac:dyDescent="0.25">
      <c r="A350" s="231"/>
    </row>
    <row r="351" spans="1:1" s="229" customFormat="1" x14ac:dyDescent="0.25">
      <c r="A351" s="231"/>
    </row>
    <row r="352" spans="1:1" s="229" customFormat="1" x14ac:dyDescent="0.25">
      <c r="A352" s="231"/>
    </row>
    <row r="353" spans="1:1" s="229" customFormat="1" x14ac:dyDescent="0.25">
      <c r="A353" s="231"/>
    </row>
    <row r="354" spans="1:1" s="229" customFormat="1" x14ac:dyDescent="0.25">
      <c r="A354" s="231"/>
    </row>
    <row r="355" spans="1:1" s="229" customFormat="1" x14ac:dyDescent="0.25">
      <c r="A355" s="231"/>
    </row>
    <row r="356" spans="1:1" s="229" customFormat="1" x14ac:dyDescent="0.25">
      <c r="A356" s="231"/>
    </row>
    <row r="357" spans="1:1" s="229" customFormat="1" x14ac:dyDescent="0.25">
      <c r="A357" s="231"/>
    </row>
    <row r="358" spans="1:1" s="229" customFormat="1" x14ac:dyDescent="0.25">
      <c r="A358" s="231"/>
    </row>
    <row r="359" spans="1:1" s="229" customFormat="1" x14ac:dyDescent="0.25">
      <c r="A359" s="231"/>
    </row>
    <row r="360" spans="1:1" s="229" customFormat="1" x14ac:dyDescent="0.25">
      <c r="A360" s="231"/>
    </row>
    <row r="361" spans="1:1" s="229" customFormat="1" x14ac:dyDescent="0.25">
      <c r="A361" s="231"/>
    </row>
    <row r="362" spans="1:1" s="229" customFormat="1" x14ac:dyDescent="0.25">
      <c r="A362" s="231"/>
    </row>
    <row r="363" spans="1:1" s="229" customFormat="1" x14ac:dyDescent="0.25">
      <c r="A363" s="231"/>
    </row>
    <row r="364" spans="1:1" s="229" customFormat="1" x14ac:dyDescent="0.25">
      <c r="A364" s="231"/>
    </row>
    <row r="365" spans="1:1" s="229" customFormat="1" x14ac:dyDescent="0.25">
      <c r="A365" s="231"/>
    </row>
    <row r="366" spans="1:1" s="229" customFormat="1" x14ac:dyDescent="0.25">
      <c r="A366" s="231"/>
    </row>
    <row r="367" spans="1:1" s="229" customFormat="1" x14ac:dyDescent="0.25">
      <c r="A367" s="231"/>
    </row>
    <row r="368" spans="1:1" s="229" customFormat="1" x14ac:dyDescent="0.25">
      <c r="A368" s="231"/>
    </row>
    <row r="369" spans="1:1" s="229" customFormat="1" x14ac:dyDescent="0.25">
      <c r="A369" s="231"/>
    </row>
    <row r="370" spans="1:1" s="229" customFormat="1" x14ac:dyDescent="0.25">
      <c r="A370" s="231"/>
    </row>
    <row r="371" spans="1:1" s="229" customFormat="1" x14ac:dyDescent="0.25">
      <c r="A371" s="231"/>
    </row>
    <row r="372" spans="1:1" s="229" customFormat="1" x14ac:dyDescent="0.25">
      <c r="A372" s="231"/>
    </row>
    <row r="373" spans="1:1" s="229" customFormat="1" x14ac:dyDescent="0.25">
      <c r="A373" s="231"/>
    </row>
    <row r="374" spans="1:1" s="229" customFormat="1" x14ac:dyDescent="0.25">
      <c r="A374" s="231"/>
    </row>
    <row r="375" spans="1:1" s="229" customFormat="1" x14ac:dyDescent="0.25">
      <c r="A375" s="231"/>
    </row>
    <row r="376" spans="1:1" s="229" customFormat="1" x14ac:dyDescent="0.25">
      <c r="A376" s="231"/>
    </row>
    <row r="377" spans="1:1" s="229" customFormat="1" x14ac:dyDescent="0.25">
      <c r="A377" s="231"/>
    </row>
    <row r="378" spans="1:1" s="229" customFormat="1" x14ac:dyDescent="0.25">
      <c r="A378" s="231"/>
    </row>
    <row r="379" spans="1:1" s="229" customFormat="1" x14ac:dyDescent="0.25">
      <c r="A379" s="231"/>
    </row>
    <row r="380" spans="1:1" s="229" customFormat="1" x14ac:dyDescent="0.25">
      <c r="A380" s="231"/>
    </row>
    <row r="381" spans="1:1" s="229" customFormat="1" x14ac:dyDescent="0.25">
      <c r="A381" s="231"/>
    </row>
    <row r="382" spans="1:1" s="229" customFormat="1" x14ac:dyDescent="0.25">
      <c r="A382" s="231"/>
    </row>
    <row r="383" spans="1:1" s="229" customFormat="1" x14ac:dyDescent="0.25">
      <c r="A383" s="231"/>
    </row>
    <row r="384" spans="1:1" s="229" customFormat="1" x14ac:dyDescent="0.25">
      <c r="A384" s="231"/>
    </row>
    <row r="385" spans="1:1" s="229" customFormat="1" x14ac:dyDescent="0.25">
      <c r="A385" s="231"/>
    </row>
    <row r="386" spans="1:1" s="229" customFormat="1" x14ac:dyDescent="0.25">
      <c r="A386" s="231"/>
    </row>
    <row r="387" spans="1:1" s="229" customFormat="1" x14ac:dyDescent="0.25">
      <c r="A387" s="231"/>
    </row>
    <row r="388" spans="1:1" s="229" customFormat="1" x14ac:dyDescent="0.25">
      <c r="A388" s="231"/>
    </row>
    <row r="389" spans="1:1" s="229" customFormat="1" x14ac:dyDescent="0.25">
      <c r="A389" s="231"/>
    </row>
    <row r="390" spans="1:1" s="229" customFormat="1" x14ac:dyDescent="0.25">
      <c r="A390" s="231"/>
    </row>
    <row r="391" spans="1:1" s="229" customFormat="1" x14ac:dyDescent="0.25">
      <c r="A391" s="231"/>
    </row>
    <row r="392" spans="1:1" s="229" customFormat="1" x14ac:dyDescent="0.25">
      <c r="A392" s="231"/>
    </row>
    <row r="393" spans="1:1" s="229" customFormat="1" x14ac:dyDescent="0.25">
      <c r="A393" s="231"/>
    </row>
    <row r="394" spans="1:1" s="229" customFormat="1" x14ac:dyDescent="0.25">
      <c r="A394" s="231"/>
    </row>
    <row r="395" spans="1:1" s="229" customFormat="1" x14ac:dyDescent="0.25">
      <c r="A395" s="231"/>
    </row>
    <row r="396" spans="1:1" s="229" customFormat="1" x14ac:dyDescent="0.25">
      <c r="A396" s="231"/>
    </row>
    <row r="397" spans="1:1" s="229" customFormat="1" x14ac:dyDescent="0.25">
      <c r="A397" s="231"/>
    </row>
    <row r="398" spans="1:1" s="229" customFormat="1" x14ac:dyDescent="0.25">
      <c r="A398" s="231"/>
    </row>
    <row r="399" spans="1:1" s="229" customFormat="1" x14ac:dyDescent="0.25">
      <c r="A399" s="231"/>
    </row>
    <row r="400" spans="1:1" s="229" customFormat="1" x14ac:dyDescent="0.25">
      <c r="A400" s="231"/>
    </row>
    <row r="401" spans="1:1" s="229" customFormat="1" x14ac:dyDescent="0.25">
      <c r="A401" s="231"/>
    </row>
    <row r="402" spans="1:1" s="229" customFormat="1" x14ac:dyDescent="0.25">
      <c r="A402" s="231"/>
    </row>
    <row r="403" spans="1:1" s="229" customFormat="1" x14ac:dyDescent="0.25">
      <c r="A403" s="231"/>
    </row>
    <row r="404" spans="1:1" s="229" customFormat="1" x14ac:dyDescent="0.25">
      <c r="A404" s="231"/>
    </row>
    <row r="405" spans="1:1" s="229" customFormat="1" x14ac:dyDescent="0.25">
      <c r="A405" s="231"/>
    </row>
    <row r="406" spans="1:1" s="229" customFormat="1" x14ac:dyDescent="0.25">
      <c r="A406" s="231"/>
    </row>
    <row r="407" spans="1:1" s="229" customFormat="1" x14ac:dyDescent="0.25">
      <c r="A407" s="231"/>
    </row>
    <row r="408" spans="1:1" s="229" customFormat="1" x14ac:dyDescent="0.25">
      <c r="A408" s="231"/>
    </row>
    <row r="409" spans="1:1" s="229" customFormat="1" x14ac:dyDescent="0.25">
      <c r="A409" s="231"/>
    </row>
    <row r="410" spans="1:1" s="229" customFormat="1" x14ac:dyDescent="0.25">
      <c r="A410" s="231"/>
    </row>
    <row r="411" spans="1:1" s="229" customFormat="1" x14ac:dyDescent="0.25">
      <c r="A411" s="231"/>
    </row>
    <row r="412" spans="1:1" s="229" customFormat="1" x14ac:dyDescent="0.25">
      <c r="A412" s="231"/>
    </row>
    <row r="413" spans="1:1" s="229" customFormat="1" x14ac:dyDescent="0.25">
      <c r="A413" s="231"/>
    </row>
    <row r="414" spans="1:1" s="229" customFormat="1" x14ac:dyDescent="0.25">
      <c r="A414" s="231"/>
    </row>
    <row r="415" spans="1:1" s="229" customFormat="1" x14ac:dyDescent="0.25">
      <c r="A415" s="231"/>
    </row>
    <row r="416" spans="1:1" s="229" customFormat="1" x14ac:dyDescent="0.25">
      <c r="A416" s="231"/>
    </row>
    <row r="417" spans="1:1" s="229" customFormat="1" x14ac:dyDescent="0.25">
      <c r="A417" s="231"/>
    </row>
    <row r="418" spans="1:1" s="229" customFormat="1" x14ac:dyDescent="0.25">
      <c r="A418" s="231"/>
    </row>
    <row r="419" spans="1:1" s="229" customFormat="1" x14ac:dyDescent="0.25">
      <c r="A419" s="231"/>
    </row>
    <row r="420" spans="1:1" s="229" customFormat="1" x14ac:dyDescent="0.25">
      <c r="A420" s="231"/>
    </row>
    <row r="421" spans="1:1" s="229" customFormat="1" x14ac:dyDescent="0.25">
      <c r="A421" s="231"/>
    </row>
    <row r="422" spans="1:1" s="229" customFormat="1" x14ac:dyDescent="0.25">
      <c r="A422" s="231"/>
    </row>
    <row r="423" spans="1:1" s="229" customFormat="1" x14ac:dyDescent="0.25">
      <c r="A423" s="231"/>
    </row>
    <row r="424" spans="1:1" s="229" customFormat="1" x14ac:dyDescent="0.25">
      <c r="A424" s="231"/>
    </row>
    <row r="425" spans="1:1" s="229" customFormat="1" x14ac:dyDescent="0.25">
      <c r="A425" s="231"/>
    </row>
    <row r="426" spans="1:1" s="229" customFormat="1" x14ac:dyDescent="0.25">
      <c r="A426" s="231"/>
    </row>
    <row r="427" spans="1:1" s="229" customFormat="1" x14ac:dyDescent="0.25">
      <c r="A427" s="231"/>
    </row>
    <row r="428" spans="1:1" s="229" customFormat="1" x14ac:dyDescent="0.25">
      <c r="A428" s="231"/>
    </row>
    <row r="429" spans="1:1" s="229" customFormat="1" x14ac:dyDescent="0.25">
      <c r="A429" s="231"/>
    </row>
    <row r="430" spans="1:1" s="229" customFormat="1" x14ac:dyDescent="0.25">
      <c r="A430" s="231"/>
    </row>
    <row r="431" spans="1:1" s="229" customFormat="1" x14ac:dyDescent="0.25">
      <c r="A431" s="231"/>
    </row>
    <row r="432" spans="1:1" s="229" customFormat="1" x14ac:dyDescent="0.25">
      <c r="A432" s="231"/>
    </row>
    <row r="433" spans="1:1" s="229" customFormat="1" x14ac:dyDescent="0.25">
      <c r="A433" s="231"/>
    </row>
    <row r="434" spans="1:1" s="229" customFormat="1" x14ac:dyDescent="0.25">
      <c r="A434" s="231"/>
    </row>
    <row r="435" spans="1:1" s="229" customFormat="1" x14ac:dyDescent="0.25">
      <c r="A435" s="231"/>
    </row>
    <row r="436" spans="1:1" s="229" customFormat="1" x14ac:dyDescent="0.25">
      <c r="A436" s="231"/>
    </row>
    <row r="437" spans="1:1" s="229" customFormat="1" x14ac:dyDescent="0.25">
      <c r="A437" s="231"/>
    </row>
    <row r="438" spans="1:1" s="229" customFormat="1" x14ac:dyDescent="0.25">
      <c r="A438" s="231"/>
    </row>
    <row r="439" spans="1:1" s="229" customFormat="1" x14ac:dyDescent="0.25">
      <c r="A439" s="231"/>
    </row>
    <row r="440" spans="1:1" s="229" customFormat="1" x14ac:dyDescent="0.25">
      <c r="A440" s="231"/>
    </row>
    <row r="441" spans="1:1" s="229" customFormat="1" x14ac:dyDescent="0.25">
      <c r="A441" s="231"/>
    </row>
    <row r="442" spans="1:1" s="229" customFormat="1" x14ac:dyDescent="0.25">
      <c r="A442" s="231"/>
    </row>
    <row r="443" spans="1:1" s="229" customFormat="1" x14ac:dyDescent="0.25">
      <c r="A443" s="231"/>
    </row>
    <row r="444" spans="1:1" s="229" customFormat="1" x14ac:dyDescent="0.25">
      <c r="A444" s="231"/>
    </row>
    <row r="445" spans="1:1" s="229" customFormat="1" x14ac:dyDescent="0.25">
      <c r="A445" s="231"/>
    </row>
    <row r="446" spans="1:1" s="229" customFormat="1" x14ac:dyDescent="0.25">
      <c r="A446" s="231"/>
    </row>
    <row r="447" spans="1:1" s="229" customFormat="1" x14ac:dyDescent="0.25">
      <c r="A447" s="231"/>
    </row>
    <row r="448" spans="1:1" s="229" customFormat="1" x14ac:dyDescent="0.25">
      <c r="A448" s="231"/>
    </row>
    <row r="449" spans="1:1" s="229" customFormat="1" x14ac:dyDescent="0.25">
      <c r="A449" s="231"/>
    </row>
    <row r="450" spans="1:1" s="229" customFormat="1" x14ac:dyDescent="0.25">
      <c r="A450" s="231"/>
    </row>
    <row r="451" spans="1:1" s="229" customFormat="1" x14ac:dyDescent="0.25">
      <c r="A451" s="231"/>
    </row>
    <row r="452" spans="1:1" s="229" customFormat="1" x14ac:dyDescent="0.25">
      <c r="A452" s="231"/>
    </row>
    <row r="453" spans="1:1" s="229" customFormat="1" x14ac:dyDescent="0.25">
      <c r="A453" s="231"/>
    </row>
    <row r="454" spans="1:1" s="229" customFormat="1" x14ac:dyDescent="0.25">
      <c r="A454" s="231"/>
    </row>
    <row r="455" spans="1:1" s="229" customFormat="1" x14ac:dyDescent="0.25">
      <c r="A455" s="231"/>
    </row>
    <row r="456" spans="1:1" s="229" customFormat="1" x14ac:dyDescent="0.25">
      <c r="A456" s="231"/>
    </row>
    <row r="457" spans="1:1" s="229" customFormat="1" x14ac:dyDescent="0.25">
      <c r="A457" s="231"/>
    </row>
    <row r="458" spans="1:1" s="229" customFormat="1" x14ac:dyDescent="0.25">
      <c r="A458" s="231"/>
    </row>
    <row r="459" spans="1:1" s="229" customFormat="1" x14ac:dyDescent="0.25">
      <c r="A459" s="231"/>
    </row>
    <row r="460" spans="1:1" s="229" customFormat="1" x14ac:dyDescent="0.25">
      <c r="A460" s="231"/>
    </row>
    <row r="461" spans="1:1" s="229" customFormat="1" x14ac:dyDescent="0.25">
      <c r="A461" s="231"/>
    </row>
    <row r="462" spans="1:1" s="229" customFormat="1" x14ac:dyDescent="0.25">
      <c r="A462" s="231"/>
    </row>
    <row r="463" spans="1:1" s="229" customFormat="1" x14ac:dyDescent="0.25">
      <c r="A463" s="231"/>
    </row>
    <row r="464" spans="1:1" s="229" customFormat="1" x14ac:dyDescent="0.25">
      <c r="A464" s="231"/>
    </row>
    <row r="465" spans="1:1" s="229" customFormat="1" x14ac:dyDescent="0.25">
      <c r="A465" s="231"/>
    </row>
    <row r="466" spans="1:1" s="229" customFormat="1" x14ac:dyDescent="0.25">
      <c r="A466" s="231"/>
    </row>
    <row r="467" spans="1:1" s="229" customFormat="1" x14ac:dyDescent="0.25">
      <c r="A467" s="231"/>
    </row>
    <row r="468" spans="1:1" s="229" customFormat="1" x14ac:dyDescent="0.25">
      <c r="A468" s="231"/>
    </row>
    <row r="469" spans="1:1" s="229" customFormat="1" x14ac:dyDescent="0.25">
      <c r="A469" s="231"/>
    </row>
    <row r="470" spans="1:1" s="229" customFormat="1" x14ac:dyDescent="0.25">
      <c r="A470" s="231"/>
    </row>
    <row r="471" spans="1:1" s="229" customFormat="1" x14ac:dyDescent="0.25">
      <c r="A471" s="231"/>
    </row>
    <row r="472" spans="1:1" s="229" customFormat="1" x14ac:dyDescent="0.25">
      <c r="A472" s="231"/>
    </row>
    <row r="473" spans="1:1" s="229" customFormat="1" x14ac:dyDescent="0.25">
      <c r="A473" s="231"/>
    </row>
    <row r="474" spans="1:1" s="229" customFormat="1" x14ac:dyDescent="0.25">
      <c r="A474" s="231"/>
    </row>
    <row r="475" spans="1:1" s="229" customFormat="1" x14ac:dyDescent="0.25">
      <c r="A475" s="231"/>
    </row>
    <row r="476" spans="1:1" s="229" customFormat="1" x14ac:dyDescent="0.25">
      <c r="A476" s="231"/>
    </row>
    <row r="477" spans="1:1" s="229" customFormat="1" x14ac:dyDescent="0.25">
      <c r="A477" s="231"/>
    </row>
    <row r="478" spans="1:1" s="229" customFormat="1" x14ac:dyDescent="0.25">
      <c r="A478" s="231"/>
    </row>
    <row r="479" spans="1:1" s="229" customFormat="1" x14ac:dyDescent="0.25">
      <c r="A479" s="231"/>
    </row>
    <row r="480" spans="1:1" s="229" customFormat="1" x14ac:dyDescent="0.25">
      <c r="A480" s="231"/>
    </row>
    <row r="481" spans="1:1" s="229" customFormat="1" x14ac:dyDescent="0.25">
      <c r="A481" s="231"/>
    </row>
    <row r="482" spans="1:1" s="229" customFormat="1" x14ac:dyDescent="0.25">
      <c r="A482" s="231"/>
    </row>
    <row r="483" spans="1:1" s="229" customFormat="1" x14ac:dyDescent="0.25">
      <c r="A483" s="231"/>
    </row>
    <row r="484" spans="1:1" s="229" customFormat="1" x14ac:dyDescent="0.25">
      <c r="A484" s="231"/>
    </row>
    <row r="485" spans="1:1" s="229" customFormat="1" x14ac:dyDescent="0.25">
      <c r="A485" s="231"/>
    </row>
    <row r="486" spans="1:1" s="229" customFormat="1" x14ac:dyDescent="0.25">
      <c r="A486" s="231"/>
    </row>
    <row r="487" spans="1:1" s="229" customFormat="1" x14ac:dyDescent="0.25">
      <c r="A487" s="231"/>
    </row>
    <row r="488" spans="1:1" s="229" customFormat="1" x14ac:dyDescent="0.25">
      <c r="A488" s="231"/>
    </row>
    <row r="489" spans="1:1" s="229" customFormat="1" x14ac:dyDescent="0.25">
      <c r="A489" s="231"/>
    </row>
    <row r="490" spans="1:1" s="229" customFormat="1" x14ac:dyDescent="0.25">
      <c r="A490" s="231"/>
    </row>
    <row r="491" spans="1:1" s="229" customFormat="1" x14ac:dyDescent="0.25">
      <c r="A491" s="231"/>
    </row>
    <row r="492" spans="1:1" s="229" customFormat="1" x14ac:dyDescent="0.25">
      <c r="A492" s="231"/>
    </row>
    <row r="493" spans="1:1" s="229" customFormat="1" x14ac:dyDescent="0.25">
      <c r="A493" s="231"/>
    </row>
    <row r="494" spans="1:1" s="229" customFormat="1" x14ac:dyDescent="0.25">
      <c r="A494" s="231"/>
    </row>
    <row r="495" spans="1:1" s="229" customFormat="1" x14ac:dyDescent="0.25">
      <c r="A495" s="231"/>
    </row>
    <row r="496" spans="1:1" s="229" customFormat="1" x14ac:dyDescent="0.25">
      <c r="A496" s="231"/>
    </row>
    <row r="497" spans="1:1" s="229" customFormat="1" x14ac:dyDescent="0.25">
      <c r="A497" s="231"/>
    </row>
    <row r="498" spans="1:1" s="229" customFormat="1" x14ac:dyDescent="0.25">
      <c r="A498" s="231"/>
    </row>
    <row r="499" spans="1:1" s="229" customFormat="1" x14ac:dyDescent="0.25">
      <c r="A499" s="231"/>
    </row>
    <row r="500" spans="1:1" s="229" customFormat="1" x14ac:dyDescent="0.25">
      <c r="A500" s="231"/>
    </row>
    <row r="501" spans="1:1" s="229" customFormat="1" x14ac:dyDescent="0.25">
      <c r="A501" s="231"/>
    </row>
    <row r="502" spans="1:1" s="229" customFormat="1" x14ac:dyDescent="0.25">
      <c r="A502" s="231"/>
    </row>
    <row r="503" spans="1:1" s="229" customFormat="1" x14ac:dyDescent="0.25">
      <c r="A503" s="231"/>
    </row>
    <row r="504" spans="1:1" s="229" customFormat="1" x14ac:dyDescent="0.25">
      <c r="A504" s="231"/>
    </row>
    <row r="505" spans="1:1" s="229" customFormat="1" x14ac:dyDescent="0.25">
      <c r="A505" s="231"/>
    </row>
    <row r="506" spans="1:1" s="229" customFormat="1" x14ac:dyDescent="0.25">
      <c r="A506" s="231"/>
    </row>
    <row r="507" spans="1:1" s="229" customFormat="1" x14ac:dyDescent="0.25">
      <c r="A507" s="231"/>
    </row>
    <row r="508" spans="1:1" s="229" customFormat="1" x14ac:dyDescent="0.25">
      <c r="A508" s="231"/>
    </row>
    <row r="509" spans="1:1" s="229" customFormat="1" x14ac:dyDescent="0.25">
      <c r="A509" s="231"/>
    </row>
    <row r="510" spans="1:1" s="229" customFormat="1" x14ac:dyDescent="0.25">
      <c r="A510" s="231"/>
    </row>
    <row r="511" spans="1:1" s="229" customFormat="1" x14ac:dyDescent="0.25">
      <c r="A511" s="231"/>
    </row>
    <row r="512" spans="1:1" s="229" customFormat="1" x14ac:dyDescent="0.25">
      <c r="A512" s="231"/>
    </row>
    <row r="513" spans="1:1" s="229" customFormat="1" x14ac:dyDescent="0.25">
      <c r="A513" s="231"/>
    </row>
    <row r="514" spans="1:1" s="229" customFormat="1" x14ac:dyDescent="0.25">
      <c r="A514" s="231"/>
    </row>
    <row r="515" spans="1:1" s="229" customFormat="1" x14ac:dyDescent="0.25">
      <c r="A515" s="231"/>
    </row>
    <row r="516" spans="1:1" s="229" customFormat="1" x14ac:dyDescent="0.25">
      <c r="A516" s="231"/>
    </row>
    <row r="517" spans="1:1" s="229" customFormat="1" x14ac:dyDescent="0.25">
      <c r="A517" s="231"/>
    </row>
    <row r="518" spans="1:1" s="229" customFormat="1" x14ac:dyDescent="0.25">
      <c r="A518" s="231"/>
    </row>
    <row r="519" spans="1:1" s="229" customFormat="1" x14ac:dyDescent="0.25">
      <c r="A519" s="231"/>
    </row>
    <row r="520" spans="1:1" s="229" customFormat="1" x14ac:dyDescent="0.25">
      <c r="A520" s="231"/>
    </row>
    <row r="521" spans="1:1" s="229" customFormat="1" x14ac:dyDescent="0.25">
      <c r="A521" s="231"/>
    </row>
    <row r="522" spans="1:1" s="229" customFormat="1" x14ac:dyDescent="0.25">
      <c r="A522" s="231"/>
    </row>
    <row r="523" spans="1:1" s="229" customFormat="1" x14ac:dyDescent="0.25">
      <c r="A523" s="231"/>
    </row>
    <row r="524" spans="1:1" s="229" customFormat="1" x14ac:dyDescent="0.25">
      <c r="A524" s="231"/>
    </row>
    <row r="525" spans="1:1" s="229" customFormat="1" x14ac:dyDescent="0.25">
      <c r="A525" s="231"/>
    </row>
    <row r="526" spans="1:1" s="229" customFormat="1" x14ac:dyDescent="0.25">
      <c r="A526" s="231"/>
    </row>
    <row r="527" spans="1:1" s="229" customFormat="1" x14ac:dyDescent="0.25">
      <c r="A527" s="231"/>
    </row>
    <row r="528" spans="1:1" s="229" customFormat="1" x14ac:dyDescent="0.25">
      <c r="A528" s="231"/>
    </row>
    <row r="529" spans="1:1" s="229" customFormat="1" x14ac:dyDescent="0.25">
      <c r="A529" s="231"/>
    </row>
    <row r="530" spans="1:1" s="229" customFormat="1" x14ac:dyDescent="0.25">
      <c r="A530" s="231"/>
    </row>
    <row r="531" spans="1:1" s="229" customFormat="1" x14ac:dyDescent="0.25">
      <c r="A531" s="231"/>
    </row>
    <row r="532" spans="1:1" s="229" customFormat="1" x14ac:dyDescent="0.25">
      <c r="A532" s="231"/>
    </row>
    <row r="533" spans="1:1" s="229" customFormat="1" x14ac:dyDescent="0.25">
      <c r="A533" s="231"/>
    </row>
    <row r="534" spans="1:1" s="229" customFormat="1" x14ac:dyDescent="0.25">
      <c r="A534" s="231"/>
    </row>
    <row r="535" spans="1:1" s="229" customFormat="1" x14ac:dyDescent="0.25">
      <c r="A535" s="231"/>
    </row>
    <row r="536" spans="1:1" s="229" customFormat="1" x14ac:dyDescent="0.25">
      <c r="A536" s="231"/>
    </row>
    <row r="537" spans="1:1" s="229" customFormat="1" x14ac:dyDescent="0.25">
      <c r="A537" s="231"/>
    </row>
    <row r="538" spans="1:1" s="229" customFormat="1" x14ac:dyDescent="0.25">
      <c r="A538" s="231"/>
    </row>
    <row r="539" spans="1:1" s="229" customFormat="1" x14ac:dyDescent="0.25">
      <c r="A539" s="231"/>
    </row>
    <row r="540" spans="1:1" s="229" customFormat="1" x14ac:dyDescent="0.25">
      <c r="A540" s="231"/>
    </row>
    <row r="541" spans="1:1" s="229" customFormat="1" x14ac:dyDescent="0.25">
      <c r="A541" s="231"/>
    </row>
    <row r="542" spans="1:1" s="229" customFormat="1" x14ac:dyDescent="0.25">
      <c r="A542" s="231"/>
    </row>
    <row r="543" spans="1:1" s="229" customFormat="1" x14ac:dyDescent="0.25">
      <c r="A543" s="231"/>
    </row>
    <row r="544" spans="1:1" s="229" customFormat="1" x14ac:dyDescent="0.25">
      <c r="A544" s="231"/>
    </row>
    <row r="545" spans="1:1" s="229" customFormat="1" x14ac:dyDescent="0.25">
      <c r="A545" s="231"/>
    </row>
    <row r="546" spans="1:1" s="229" customFormat="1" x14ac:dyDescent="0.25">
      <c r="A546" s="231"/>
    </row>
    <row r="547" spans="1:1" s="229" customFormat="1" x14ac:dyDescent="0.25">
      <c r="A547" s="231"/>
    </row>
    <row r="548" spans="1:1" s="229" customFormat="1" x14ac:dyDescent="0.25">
      <c r="A548" s="231"/>
    </row>
    <row r="549" spans="1:1" s="229" customFormat="1" x14ac:dyDescent="0.25">
      <c r="A549" s="231"/>
    </row>
    <row r="550" spans="1:1" s="229" customFormat="1" x14ac:dyDescent="0.25">
      <c r="A550" s="231"/>
    </row>
    <row r="551" spans="1:1" s="229" customFormat="1" x14ac:dyDescent="0.25">
      <c r="A551" s="231"/>
    </row>
    <row r="552" spans="1:1" s="229" customFormat="1" x14ac:dyDescent="0.25">
      <c r="A552" s="231"/>
    </row>
    <row r="553" spans="1:1" s="229" customFormat="1" x14ac:dyDescent="0.25">
      <c r="A553" s="231"/>
    </row>
    <row r="554" spans="1:1" s="229" customFormat="1" x14ac:dyDescent="0.25">
      <c r="A554" s="231"/>
    </row>
    <row r="555" spans="1:1" s="229" customFormat="1" x14ac:dyDescent="0.25">
      <c r="A555" s="231"/>
    </row>
    <row r="556" spans="1:1" s="229" customFormat="1" x14ac:dyDescent="0.25">
      <c r="A556" s="231"/>
    </row>
    <row r="557" spans="1:1" s="229" customFormat="1" x14ac:dyDescent="0.25">
      <c r="A557" s="231"/>
    </row>
    <row r="558" spans="1:1" s="229" customFormat="1" x14ac:dyDescent="0.25">
      <c r="A558" s="231"/>
    </row>
    <row r="559" spans="1:1" s="229" customFormat="1" x14ac:dyDescent="0.25">
      <c r="A559" s="231"/>
    </row>
    <row r="560" spans="1:1" s="229" customFormat="1" x14ac:dyDescent="0.25">
      <c r="A560" s="231"/>
    </row>
    <row r="561" spans="1:1" s="229" customFormat="1" x14ac:dyDescent="0.25">
      <c r="A561" s="231"/>
    </row>
    <row r="562" spans="1:1" s="229" customFormat="1" x14ac:dyDescent="0.25">
      <c r="A562" s="231"/>
    </row>
    <row r="563" spans="1:1" s="229" customFormat="1" x14ac:dyDescent="0.25">
      <c r="A563" s="231"/>
    </row>
    <row r="564" spans="1:1" s="229" customFormat="1" x14ac:dyDescent="0.25">
      <c r="A564" s="231"/>
    </row>
    <row r="565" spans="1:1" s="229" customFormat="1" x14ac:dyDescent="0.25">
      <c r="A565" s="231"/>
    </row>
    <row r="566" spans="1:1" s="229" customFormat="1" x14ac:dyDescent="0.25">
      <c r="A566" s="231"/>
    </row>
    <row r="567" spans="1:1" s="229" customFormat="1" x14ac:dyDescent="0.25">
      <c r="A567" s="231"/>
    </row>
    <row r="568" spans="1:1" s="229" customFormat="1" x14ac:dyDescent="0.25">
      <c r="A568" s="231"/>
    </row>
    <row r="569" spans="1:1" s="229" customFormat="1" x14ac:dyDescent="0.25">
      <c r="A569" s="231"/>
    </row>
    <row r="570" spans="1:1" s="229" customFormat="1" x14ac:dyDescent="0.25">
      <c r="A570" s="231"/>
    </row>
    <row r="571" spans="1:1" s="229" customFormat="1" x14ac:dyDescent="0.25">
      <c r="A571" s="231"/>
    </row>
    <row r="572" spans="1:1" s="229" customFormat="1" x14ac:dyDescent="0.25">
      <c r="A572" s="231"/>
    </row>
    <row r="573" spans="1:1" s="229" customFormat="1" x14ac:dyDescent="0.25">
      <c r="A573" s="231"/>
    </row>
    <row r="574" spans="1:1" s="229" customFormat="1" x14ac:dyDescent="0.25">
      <c r="A574" s="231"/>
    </row>
    <row r="575" spans="1:1" s="229" customFormat="1" x14ac:dyDescent="0.25">
      <c r="A575" s="231"/>
    </row>
    <row r="576" spans="1:1" s="229" customFormat="1" x14ac:dyDescent="0.25">
      <c r="A576" s="231"/>
    </row>
    <row r="577" spans="1:1" s="229" customFormat="1" x14ac:dyDescent="0.25">
      <c r="A577" s="231"/>
    </row>
    <row r="578" spans="1:1" s="229" customFormat="1" x14ac:dyDescent="0.25">
      <c r="A578" s="231"/>
    </row>
    <row r="579" spans="1:1" s="229" customFormat="1" x14ac:dyDescent="0.25">
      <c r="A579" s="231"/>
    </row>
    <row r="580" spans="1:1" s="229" customFormat="1" x14ac:dyDescent="0.25">
      <c r="A580" s="231"/>
    </row>
    <row r="581" spans="1:1" s="229" customFormat="1" x14ac:dyDescent="0.25">
      <c r="A581" s="231"/>
    </row>
    <row r="582" spans="1:1" s="229" customFormat="1" x14ac:dyDescent="0.25">
      <c r="A582" s="231"/>
    </row>
    <row r="583" spans="1:1" s="229" customFormat="1" x14ac:dyDescent="0.25">
      <c r="A583" s="231"/>
    </row>
    <row r="584" spans="1:1" s="229" customFormat="1" x14ac:dyDescent="0.25">
      <c r="A584" s="231"/>
    </row>
    <row r="585" spans="1:1" s="229" customFormat="1" x14ac:dyDescent="0.25">
      <c r="A585" s="231"/>
    </row>
    <row r="586" spans="1:1" s="229" customFormat="1" x14ac:dyDescent="0.25">
      <c r="A586" s="231"/>
    </row>
    <row r="587" spans="1:1" s="229" customFormat="1" x14ac:dyDescent="0.25">
      <c r="A587" s="231"/>
    </row>
    <row r="588" spans="1:1" s="229" customFormat="1" x14ac:dyDescent="0.25">
      <c r="A588" s="231"/>
    </row>
    <row r="589" spans="1:1" s="229" customFormat="1" x14ac:dyDescent="0.25">
      <c r="A589" s="231"/>
    </row>
    <row r="590" spans="1:1" s="229" customFormat="1" x14ac:dyDescent="0.25">
      <c r="A590" s="231"/>
    </row>
    <row r="591" spans="1:1" s="229" customFormat="1" x14ac:dyDescent="0.25">
      <c r="A591" s="231"/>
    </row>
    <row r="592" spans="1:1" s="229" customFormat="1" x14ac:dyDescent="0.25">
      <c r="A592" s="231"/>
    </row>
    <row r="593" spans="1:1" s="229" customFormat="1" x14ac:dyDescent="0.25">
      <c r="A593" s="231"/>
    </row>
    <row r="594" spans="1:1" s="229" customFormat="1" x14ac:dyDescent="0.25">
      <c r="A594" s="231"/>
    </row>
    <row r="595" spans="1:1" s="229" customFormat="1" x14ac:dyDescent="0.25">
      <c r="A595" s="231"/>
    </row>
    <row r="596" spans="1:1" s="229" customFormat="1" x14ac:dyDescent="0.25">
      <c r="A596" s="231"/>
    </row>
    <row r="597" spans="1:1" s="229" customFormat="1" x14ac:dyDescent="0.25">
      <c r="A597" s="231"/>
    </row>
    <row r="598" spans="1:1" s="229" customFormat="1" x14ac:dyDescent="0.25">
      <c r="A598" s="231"/>
    </row>
    <row r="599" spans="1:1" s="229" customFormat="1" x14ac:dyDescent="0.25">
      <c r="A599" s="231"/>
    </row>
    <row r="600" spans="1:1" s="229" customFormat="1" x14ac:dyDescent="0.25">
      <c r="A600" s="231"/>
    </row>
    <row r="601" spans="1:1" s="229" customFormat="1" x14ac:dyDescent="0.25">
      <c r="A601" s="231"/>
    </row>
    <row r="602" spans="1:1" s="229" customFormat="1" x14ac:dyDescent="0.25">
      <c r="A602" s="231"/>
    </row>
    <row r="603" spans="1:1" s="229" customFormat="1" x14ac:dyDescent="0.25">
      <c r="A603" s="231"/>
    </row>
    <row r="604" spans="1:1" s="229" customFormat="1" x14ac:dyDescent="0.25">
      <c r="A604" s="231"/>
    </row>
    <row r="605" spans="1:1" s="229" customFormat="1" x14ac:dyDescent="0.25">
      <c r="A605" s="231"/>
    </row>
    <row r="606" spans="1:1" s="229" customFormat="1" x14ac:dyDescent="0.25">
      <c r="A606" s="231"/>
    </row>
    <row r="607" spans="1:1" s="229" customFormat="1" x14ac:dyDescent="0.25">
      <c r="A607" s="231"/>
    </row>
    <row r="608" spans="1:1" s="229" customFormat="1" x14ac:dyDescent="0.25">
      <c r="A608" s="231"/>
    </row>
    <row r="609" spans="1:1" s="229" customFormat="1" x14ac:dyDescent="0.25">
      <c r="A609" s="231"/>
    </row>
    <row r="610" spans="1:1" s="229" customFormat="1" x14ac:dyDescent="0.25">
      <c r="A610" s="231"/>
    </row>
    <row r="611" spans="1:1" s="229" customFormat="1" x14ac:dyDescent="0.25">
      <c r="A611" s="231"/>
    </row>
    <row r="612" spans="1:1" s="229" customFormat="1" x14ac:dyDescent="0.25">
      <c r="A612" s="231"/>
    </row>
    <row r="613" spans="1:1" s="229" customFormat="1" x14ac:dyDescent="0.25">
      <c r="A613" s="231"/>
    </row>
    <row r="614" spans="1:1" s="229" customFormat="1" x14ac:dyDescent="0.25">
      <c r="A614" s="231"/>
    </row>
    <row r="615" spans="1:1" s="229" customFormat="1" x14ac:dyDescent="0.25">
      <c r="A615" s="231"/>
    </row>
    <row r="616" spans="1:1" s="229" customFormat="1" x14ac:dyDescent="0.25">
      <c r="A616" s="231"/>
    </row>
    <row r="617" spans="1:1" s="229" customFormat="1" x14ac:dyDescent="0.25">
      <c r="A617" s="231"/>
    </row>
    <row r="618" spans="1:1" s="229" customFormat="1" x14ac:dyDescent="0.25">
      <c r="A618" s="231"/>
    </row>
    <row r="619" spans="1:1" s="229" customFormat="1" x14ac:dyDescent="0.25">
      <c r="A619" s="231"/>
    </row>
    <row r="620" spans="1:1" s="229" customFormat="1" x14ac:dyDescent="0.25">
      <c r="A620" s="231"/>
    </row>
    <row r="621" spans="1:1" s="229" customFormat="1" x14ac:dyDescent="0.25">
      <c r="A621" s="231"/>
    </row>
    <row r="622" spans="1:1" s="229" customFormat="1" x14ac:dyDescent="0.25">
      <c r="A622" s="231"/>
    </row>
    <row r="623" spans="1:1" s="229" customFormat="1" x14ac:dyDescent="0.25">
      <c r="A623" s="231"/>
    </row>
    <row r="624" spans="1:1" s="229" customFormat="1" x14ac:dyDescent="0.25">
      <c r="A624" s="231"/>
    </row>
    <row r="625" spans="1:1" s="229" customFormat="1" x14ac:dyDescent="0.25">
      <c r="A625" s="231"/>
    </row>
    <row r="626" spans="1:1" s="229" customFormat="1" x14ac:dyDescent="0.25">
      <c r="A626" s="231"/>
    </row>
    <row r="627" spans="1:1" s="229" customFormat="1" x14ac:dyDescent="0.25">
      <c r="A627" s="231"/>
    </row>
    <row r="628" spans="1:1" s="229" customFormat="1" x14ac:dyDescent="0.25">
      <c r="A628" s="231"/>
    </row>
    <row r="629" spans="1:1" s="229" customFormat="1" x14ac:dyDescent="0.25">
      <c r="A629" s="231"/>
    </row>
    <row r="630" spans="1:1" s="229" customFormat="1" x14ac:dyDescent="0.25">
      <c r="A630" s="231"/>
    </row>
    <row r="631" spans="1:1" s="229" customFormat="1" x14ac:dyDescent="0.25">
      <c r="A631" s="231"/>
    </row>
    <row r="632" spans="1:1" s="229" customFormat="1" x14ac:dyDescent="0.25">
      <c r="A632" s="231"/>
    </row>
    <row r="633" spans="1:1" s="229" customFormat="1" x14ac:dyDescent="0.25">
      <c r="A633" s="231"/>
    </row>
    <row r="634" spans="1:1" s="229" customFormat="1" x14ac:dyDescent="0.25">
      <c r="A634" s="231"/>
    </row>
    <row r="635" spans="1:1" s="229" customFormat="1" x14ac:dyDescent="0.25">
      <c r="A635" s="231"/>
    </row>
    <row r="636" spans="1:1" s="229" customFormat="1" x14ac:dyDescent="0.25">
      <c r="A636" s="231"/>
    </row>
    <row r="637" spans="1:1" s="229" customFormat="1" x14ac:dyDescent="0.25">
      <c r="A637" s="231"/>
    </row>
    <row r="638" spans="1:1" s="229" customFormat="1" x14ac:dyDescent="0.25">
      <c r="A638" s="231"/>
    </row>
    <row r="639" spans="1:1" s="229" customFormat="1" x14ac:dyDescent="0.25">
      <c r="A639" s="231"/>
    </row>
    <row r="640" spans="1:1" s="229" customFormat="1" x14ac:dyDescent="0.25">
      <c r="A640" s="231"/>
    </row>
    <row r="641" spans="1:1" s="229" customFormat="1" x14ac:dyDescent="0.25">
      <c r="A641" s="231"/>
    </row>
    <row r="642" spans="1:1" s="229" customFormat="1" x14ac:dyDescent="0.25">
      <c r="A642" s="231"/>
    </row>
    <row r="643" spans="1:1" s="229" customFormat="1" x14ac:dyDescent="0.25">
      <c r="A643" s="231"/>
    </row>
    <row r="644" spans="1:1" s="229" customFormat="1" x14ac:dyDescent="0.25">
      <c r="A644" s="231"/>
    </row>
    <row r="645" spans="1:1" s="229" customFormat="1" x14ac:dyDescent="0.25">
      <c r="A645" s="231"/>
    </row>
    <row r="646" spans="1:1" s="229" customFormat="1" x14ac:dyDescent="0.25">
      <c r="A646" s="231"/>
    </row>
    <row r="647" spans="1:1" s="229" customFormat="1" x14ac:dyDescent="0.25">
      <c r="A647" s="231"/>
    </row>
    <row r="648" spans="1:1" s="229" customFormat="1" x14ac:dyDescent="0.25">
      <c r="A648" s="231"/>
    </row>
    <row r="649" spans="1:1" s="229" customFormat="1" x14ac:dyDescent="0.25">
      <c r="A649" s="231"/>
    </row>
    <row r="650" spans="1:1" s="229" customFormat="1" x14ac:dyDescent="0.25">
      <c r="A650" s="231"/>
    </row>
    <row r="651" spans="1:1" s="229" customFormat="1" x14ac:dyDescent="0.25">
      <c r="A651" s="231"/>
    </row>
    <row r="652" spans="1:1" s="229" customFormat="1" x14ac:dyDescent="0.25">
      <c r="A652" s="231"/>
    </row>
    <row r="653" spans="1:1" s="229" customFormat="1" x14ac:dyDescent="0.25">
      <c r="A653" s="231"/>
    </row>
    <row r="654" spans="1:1" s="229" customFormat="1" x14ac:dyDescent="0.25">
      <c r="A654" s="231"/>
    </row>
    <row r="655" spans="1:1" s="229" customFormat="1" x14ac:dyDescent="0.25">
      <c r="A655" s="231"/>
    </row>
    <row r="656" spans="1:1" s="229" customFormat="1" x14ac:dyDescent="0.25">
      <c r="A656" s="231"/>
    </row>
    <row r="657" spans="1:1" s="229" customFormat="1" x14ac:dyDescent="0.25">
      <c r="A657" s="231"/>
    </row>
    <row r="658" spans="1:1" s="229" customFormat="1" x14ac:dyDescent="0.25">
      <c r="A658" s="231"/>
    </row>
    <row r="659" spans="1:1" s="229" customFormat="1" x14ac:dyDescent="0.25">
      <c r="A659" s="231"/>
    </row>
    <row r="660" spans="1:1" s="229" customFormat="1" x14ac:dyDescent="0.25">
      <c r="A660" s="231"/>
    </row>
    <row r="661" spans="1:1" s="229" customFormat="1" x14ac:dyDescent="0.25">
      <c r="A661" s="231"/>
    </row>
    <row r="662" spans="1:1" s="229" customFormat="1" x14ac:dyDescent="0.25">
      <c r="A662" s="231"/>
    </row>
    <row r="663" spans="1:1" s="229" customFormat="1" x14ac:dyDescent="0.25">
      <c r="A663" s="231"/>
    </row>
    <row r="664" spans="1:1" s="229" customFormat="1" x14ac:dyDescent="0.25">
      <c r="A664" s="231"/>
    </row>
    <row r="665" spans="1:1" s="229" customFormat="1" x14ac:dyDescent="0.25">
      <c r="A665" s="231"/>
    </row>
    <row r="666" spans="1:1" s="229" customFormat="1" x14ac:dyDescent="0.25">
      <c r="A666" s="231"/>
    </row>
    <row r="667" spans="1:1" s="229" customFormat="1" x14ac:dyDescent="0.25">
      <c r="A667" s="231"/>
    </row>
    <row r="668" spans="1:1" s="229" customFormat="1" x14ac:dyDescent="0.25">
      <c r="A668" s="231"/>
    </row>
    <row r="669" spans="1:1" s="229" customFormat="1" x14ac:dyDescent="0.25">
      <c r="A669" s="231"/>
    </row>
    <row r="670" spans="1:1" s="229" customFormat="1" x14ac:dyDescent="0.25">
      <c r="A670" s="231"/>
    </row>
    <row r="671" spans="1:1" s="229" customFormat="1" x14ac:dyDescent="0.25">
      <c r="A671" s="231"/>
    </row>
    <row r="672" spans="1:1" s="229" customFormat="1" x14ac:dyDescent="0.25">
      <c r="A672" s="231"/>
    </row>
    <row r="673" spans="1:1" s="229" customFormat="1" x14ac:dyDescent="0.25">
      <c r="A673" s="231"/>
    </row>
    <row r="674" spans="1:1" s="229" customFormat="1" x14ac:dyDescent="0.25">
      <c r="A674" s="231"/>
    </row>
    <row r="675" spans="1:1" s="229" customFormat="1" x14ac:dyDescent="0.25">
      <c r="A675" s="231"/>
    </row>
    <row r="676" spans="1:1" s="229" customFormat="1" x14ac:dyDescent="0.25">
      <c r="A676" s="231"/>
    </row>
    <row r="677" spans="1:1" s="229" customFormat="1" x14ac:dyDescent="0.25">
      <c r="A677" s="231"/>
    </row>
    <row r="678" spans="1:1" s="229" customFormat="1" x14ac:dyDescent="0.25">
      <c r="A678" s="231"/>
    </row>
    <row r="679" spans="1:1" s="229" customFormat="1" x14ac:dyDescent="0.25">
      <c r="A679" s="231"/>
    </row>
    <row r="680" spans="1:1" s="229" customFormat="1" x14ac:dyDescent="0.25">
      <c r="A680" s="231"/>
    </row>
    <row r="681" spans="1:1" s="229" customFormat="1" x14ac:dyDescent="0.25">
      <c r="A681" s="231"/>
    </row>
    <row r="682" spans="1:1" s="229" customFormat="1" x14ac:dyDescent="0.25">
      <c r="A682" s="231"/>
    </row>
    <row r="683" spans="1:1" s="229" customFormat="1" x14ac:dyDescent="0.25">
      <c r="A683" s="231"/>
    </row>
    <row r="684" spans="1:1" s="229" customFormat="1" x14ac:dyDescent="0.25">
      <c r="A684" s="231"/>
    </row>
    <row r="685" spans="1:1" s="229" customFormat="1" x14ac:dyDescent="0.25">
      <c r="A685" s="231"/>
    </row>
    <row r="686" spans="1:1" s="229" customFormat="1" x14ac:dyDescent="0.25">
      <c r="A686" s="231"/>
    </row>
    <row r="687" spans="1:1" s="229" customFormat="1" x14ac:dyDescent="0.25">
      <c r="A687" s="231"/>
    </row>
    <row r="688" spans="1:1" s="229" customFormat="1" x14ac:dyDescent="0.25">
      <c r="A688" s="231"/>
    </row>
    <row r="689" spans="1:1" s="229" customFormat="1" x14ac:dyDescent="0.25">
      <c r="A689" s="231"/>
    </row>
    <row r="690" spans="1:1" s="229" customFormat="1" x14ac:dyDescent="0.25">
      <c r="A690" s="231"/>
    </row>
    <row r="691" spans="1:1" s="229" customFormat="1" x14ac:dyDescent="0.25">
      <c r="A691" s="231"/>
    </row>
    <row r="692" spans="1:1" s="229" customFormat="1" x14ac:dyDescent="0.25">
      <c r="A692" s="231"/>
    </row>
    <row r="693" spans="1:1" s="229" customFormat="1" x14ac:dyDescent="0.25">
      <c r="A693" s="231"/>
    </row>
    <row r="694" spans="1:1" s="229" customFormat="1" x14ac:dyDescent="0.25">
      <c r="A694" s="231"/>
    </row>
    <row r="695" spans="1:1" s="229" customFormat="1" x14ac:dyDescent="0.25">
      <c r="A695" s="231"/>
    </row>
    <row r="696" spans="1:1" s="229" customFormat="1" x14ac:dyDescent="0.25">
      <c r="A696" s="231"/>
    </row>
    <row r="697" spans="1:1" s="229" customFormat="1" x14ac:dyDescent="0.25">
      <c r="A697" s="231"/>
    </row>
    <row r="698" spans="1:1" s="229" customFormat="1" x14ac:dyDescent="0.25">
      <c r="A698" s="231"/>
    </row>
    <row r="699" spans="1:1" s="229" customFormat="1" x14ac:dyDescent="0.25">
      <c r="A699" s="231"/>
    </row>
    <row r="700" spans="1:1" s="229" customFormat="1" x14ac:dyDescent="0.25">
      <c r="A700" s="231"/>
    </row>
    <row r="701" spans="1:1" s="229" customFormat="1" x14ac:dyDescent="0.25">
      <c r="A701" s="231"/>
    </row>
    <row r="702" spans="1:1" s="229" customFormat="1" x14ac:dyDescent="0.25">
      <c r="A702" s="231"/>
    </row>
    <row r="703" spans="1:1" s="229" customFormat="1" x14ac:dyDescent="0.25">
      <c r="A703" s="231"/>
    </row>
    <row r="704" spans="1:1" s="229" customFormat="1" x14ac:dyDescent="0.25">
      <c r="A704" s="231"/>
    </row>
    <row r="705" spans="1:1" s="229" customFormat="1" x14ac:dyDescent="0.25">
      <c r="A705" s="231"/>
    </row>
    <row r="706" spans="1:1" s="229" customFormat="1" x14ac:dyDescent="0.25">
      <c r="A706" s="231"/>
    </row>
    <row r="707" spans="1:1" s="229" customFormat="1" x14ac:dyDescent="0.25">
      <c r="A707" s="231"/>
    </row>
    <row r="708" spans="1:1" s="229" customFormat="1" x14ac:dyDescent="0.25">
      <c r="A708" s="231"/>
    </row>
    <row r="709" spans="1:1" s="229" customFormat="1" x14ac:dyDescent="0.25">
      <c r="A709" s="231"/>
    </row>
    <row r="710" spans="1:1" s="229" customFormat="1" x14ac:dyDescent="0.25">
      <c r="A710" s="231"/>
    </row>
    <row r="711" spans="1:1" s="229" customFormat="1" x14ac:dyDescent="0.25">
      <c r="A711" s="231"/>
    </row>
    <row r="712" spans="1:1" s="229" customFormat="1" x14ac:dyDescent="0.25">
      <c r="A712" s="231"/>
    </row>
    <row r="713" spans="1:1" s="229" customFormat="1" x14ac:dyDescent="0.25">
      <c r="A713" s="231"/>
    </row>
    <row r="714" spans="1:1" s="229" customFormat="1" x14ac:dyDescent="0.25">
      <c r="A714" s="231"/>
    </row>
    <row r="715" spans="1:1" s="229" customFormat="1" x14ac:dyDescent="0.25">
      <c r="A715" s="231"/>
    </row>
    <row r="716" spans="1:1" s="229" customFormat="1" x14ac:dyDescent="0.25">
      <c r="A716" s="231"/>
    </row>
    <row r="717" spans="1:1" s="229" customFormat="1" x14ac:dyDescent="0.25">
      <c r="A717" s="231"/>
    </row>
    <row r="718" spans="1:1" s="229" customFormat="1" x14ac:dyDescent="0.25">
      <c r="A718" s="231"/>
    </row>
    <row r="719" spans="1:1" s="229" customFormat="1" x14ac:dyDescent="0.25">
      <c r="A719" s="231"/>
    </row>
    <row r="720" spans="1:1" s="229" customFormat="1" x14ac:dyDescent="0.25">
      <c r="A720" s="231"/>
    </row>
    <row r="721" spans="1:1" s="229" customFormat="1" x14ac:dyDescent="0.25">
      <c r="A721" s="231"/>
    </row>
    <row r="722" spans="1:1" s="229" customFormat="1" x14ac:dyDescent="0.25">
      <c r="A722" s="231"/>
    </row>
    <row r="723" spans="1:1" s="229" customFormat="1" x14ac:dyDescent="0.25">
      <c r="A723" s="231"/>
    </row>
    <row r="724" spans="1:1" s="229" customFormat="1" x14ac:dyDescent="0.25">
      <c r="A724" s="231"/>
    </row>
    <row r="725" spans="1:1" s="229" customFormat="1" x14ac:dyDescent="0.25">
      <c r="A725" s="231"/>
    </row>
    <row r="726" spans="1:1" s="229" customFormat="1" x14ac:dyDescent="0.25">
      <c r="A726" s="231"/>
    </row>
    <row r="727" spans="1:1" s="229" customFormat="1" x14ac:dyDescent="0.25">
      <c r="A727" s="231"/>
    </row>
    <row r="728" spans="1:1" s="229" customFormat="1" x14ac:dyDescent="0.25">
      <c r="A728" s="231"/>
    </row>
    <row r="729" spans="1:1" s="229" customFormat="1" x14ac:dyDescent="0.25">
      <c r="A729" s="231"/>
    </row>
    <row r="730" spans="1:1" s="229" customFormat="1" x14ac:dyDescent="0.25">
      <c r="A730" s="231"/>
    </row>
    <row r="731" spans="1:1" s="229" customFormat="1" x14ac:dyDescent="0.25">
      <c r="A731" s="231"/>
    </row>
    <row r="732" spans="1:1" s="229" customFormat="1" x14ac:dyDescent="0.25">
      <c r="A732" s="231"/>
    </row>
    <row r="733" spans="1:1" s="229" customFormat="1" x14ac:dyDescent="0.25">
      <c r="A733" s="231"/>
    </row>
    <row r="734" spans="1:1" s="229" customFormat="1" x14ac:dyDescent="0.25">
      <c r="A734" s="231"/>
    </row>
    <row r="735" spans="1:1" s="229" customFormat="1" x14ac:dyDescent="0.25">
      <c r="A735" s="231"/>
    </row>
    <row r="736" spans="1:1" s="229" customFormat="1" x14ac:dyDescent="0.25">
      <c r="A736" s="231"/>
    </row>
    <row r="737" spans="1:1" s="229" customFormat="1" x14ac:dyDescent="0.25">
      <c r="A737" s="231"/>
    </row>
    <row r="738" spans="1:1" s="229" customFormat="1" x14ac:dyDescent="0.25">
      <c r="A738" s="231"/>
    </row>
    <row r="739" spans="1:1" s="229" customFormat="1" x14ac:dyDescent="0.25">
      <c r="A739" s="231"/>
    </row>
    <row r="740" spans="1:1" s="229" customFormat="1" x14ac:dyDescent="0.25">
      <c r="A740" s="231"/>
    </row>
    <row r="741" spans="1:1" s="229" customFormat="1" x14ac:dyDescent="0.25">
      <c r="A741" s="231"/>
    </row>
    <row r="742" spans="1:1" s="229" customFormat="1" x14ac:dyDescent="0.25">
      <c r="A742" s="231"/>
    </row>
    <row r="743" spans="1:1" s="229" customFormat="1" x14ac:dyDescent="0.25">
      <c r="A743" s="231"/>
    </row>
    <row r="744" spans="1:1" s="229" customFormat="1" x14ac:dyDescent="0.25">
      <c r="A744" s="231"/>
    </row>
    <row r="745" spans="1:1" s="229" customFormat="1" x14ac:dyDescent="0.25">
      <c r="A745" s="231"/>
    </row>
    <row r="746" spans="1:1" s="229" customFormat="1" x14ac:dyDescent="0.25">
      <c r="A746" s="231"/>
    </row>
    <row r="747" spans="1:1" s="229" customFormat="1" x14ac:dyDescent="0.25">
      <c r="A747" s="231"/>
    </row>
    <row r="748" spans="1:1" s="229" customFormat="1" x14ac:dyDescent="0.25">
      <c r="A748" s="231"/>
    </row>
    <row r="749" spans="1:1" s="229" customFormat="1" x14ac:dyDescent="0.25">
      <c r="A749" s="231"/>
    </row>
    <row r="750" spans="1:1" s="229" customFormat="1" x14ac:dyDescent="0.25">
      <c r="A750" s="231"/>
    </row>
    <row r="751" spans="1:1" s="229" customFormat="1" x14ac:dyDescent="0.25">
      <c r="A751" s="231"/>
    </row>
    <row r="752" spans="1:1" s="229" customFormat="1" x14ac:dyDescent="0.25">
      <c r="A752" s="231"/>
    </row>
    <row r="753" spans="1:1" s="229" customFormat="1" x14ac:dyDescent="0.25">
      <c r="A753" s="231"/>
    </row>
    <row r="754" spans="1:1" s="229" customFormat="1" x14ac:dyDescent="0.25">
      <c r="A754" s="231"/>
    </row>
    <row r="755" spans="1:1" s="229" customFormat="1" x14ac:dyDescent="0.25">
      <c r="A755" s="231"/>
    </row>
    <row r="756" spans="1:1" s="229" customFormat="1" x14ac:dyDescent="0.25">
      <c r="A756" s="231"/>
    </row>
    <row r="757" spans="1:1" s="229" customFormat="1" x14ac:dyDescent="0.25">
      <c r="A757" s="231"/>
    </row>
    <row r="758" spans="1:1" s="229" customFormat="1" x14ac:dyDescent="0.25">
      <c r="A758" s="231"/>
    </row>
    <row r="759" spans="1:1" s="229" customFormat="1" x14ac:dyDescent="0.25">
      <c r="A759" s="231"/>
    </row>
    <row r="760" spans="1:1" s="229" customFormat="1" x14ac:dyDescent="0.25">
      <c r="A760" s="231"/>
    </row>
    <row r="761" spans="1:1" s="229" customFormat="1" x14ac:dyDescent="0.25">
      <c r="A761" s="231"/>
    </row>
    <row r="762" spans="1:1" s="229" customFormat="1" x14ac:dyDescent="0.25">
      <c r="A762" s="231"/>
    </row>
    <row r="763" spans="1:1" s="229" customFormat="1" x14ac:dyDescent="0.25">
      <c r="A763" s="231"/>
    </row>
    <row r="764" spans="1:1" s="229" customFormat="1" x14ac:dyDescent="0.25">
      <c r="A764" s="231"/>
    </row>
    <row r="765" spans="1:1" s="229" customFormat="1" x14ac:dyDescent="0.25">
      <c r="A765" s="231"/>
    </row>
    <row r="766" spans="1:1" s="229" customFormat="1" x14ac:dyDescent="0.25">
      <c r="A766" s="231"/>
    </row>
    <row r="767" spans="1:1" s="229" customFormat="1" x14ac:dyDescent="0.25">
      <c r="A767" s="231"/>
    </row>
    <row r="768" spans="1:1" s="229" customFormat="1" x14ac:dyDescent="0.25">
      <c r="A768" s="231"/>
    </row>
    <row r="769" spans="1:1" s="229" customFormat="1" x14ac:dyDescent="0.25">
      <c r="A769" s="231"/>
    </row>
    <row r="770" spans="1:1" s="229" customFormat="1" x14ac:dyDescent="0.25">
      <c r="A770" s="231"/>
    </row>
    <row r="771" spans="1:1" s="229" customFormat="1" x14ac:dyDescent="0.25">
      <c r="A771" s="231"/>
    </row>
    <row r="772" spans="1:1" s="229" customFormat="1" x14ac:dyDescent="0.25">
      <c r="A772" s="231"/>
    </row>
    <row r="773" spans="1:1" s="229" customFormat="1" x14ac:dyDescent="0.25">
      <c r="A773" s="231"/>
    </row>
    <row r="774" spans="1:1" s="229" customFormat="1" x14ac:dyDescent="0.25">
      <c r="A774" s="231"/>
    </row>
    <row r="775" spans="1:1" s="229" customFormat="1" x14ac:dyDescent="0.25">
      <c r="A775" s="231"/>
    </row>
    <row r="776" spans="1:1" s="229" customFormat="1" x14ac:dyDescent="0.25">
      <c r="A776" s="231"/>
    </row>
    <row r="777" spans="1:1" s="229" customFormat="1" x14ac:dyDescent="0.25">
      <c r="A777" s="231"/>
    </row>
    <row r="778" spans="1:1" s="229" customFormat="1" x14ac:dyDescent="0.25">
      <c r="A778" s="231"/>
    </row>
    <row r="779" spans="1:1" s="229" customFormat="1" x14ac:dyDescent="0.25">
      <c r="A779" s="231"/>
    </row>
    <row r="780" spans="1:1" s="229" customFormat="1" x14ac:dyDescent="0.25">
      <c r="A780" s="231"/>
    </row>
    <row r="781" spans="1:1" s="229" customFormat="1" x14ac:dyDescent="0.25">
      <c r="A781" s="231"/>
    </row>
    <row r="782" spans="1:1" s="229" customFormat="1" x14ac:dyDescent="0.25">
      <c r="A782" s="231"/>
    </row>
    <row r="783" spans="1:1" s="229" customFormat="1" x14ac:dyDescent="0.25">
      <c r="A783" s="231"/>
    </row>
    <row r="784" spans="1:1" s="229" customFormat="1" x14ac:dyDescent="0.25">
      <c r="A784" s="231"/>
    </row>
    <row r="785" spans="1:1" s="229" customFormat="1" x14ac:dyDescent="0.25">
      <c r="A785" s="231"/>
    </row>
    <row r="786" spans="1:1" s="229" customFormat="1" x14ac:dyDescent="0.25">
      <c r="A786" s="231"/>
    </row>
    <row r="787" spans="1:1" s="229" customFormat="1" x14ac:dyDescent="0.25">
      <c r="A787" s="231"/>
    </row>
    <row r="788" spans="1:1" s="229" customFormat="1" x14ac:dyDescent="0.25">
      <c r="A788" s="231"/>
    </row>
    <row r="789" spans="1:1" s="229" customFormat="1" x14ac:dyDescent="0.25">
      <c r="A789" s="231"/>
    </row>
    <row r="790" spans="1:1" s="229" customFormat="1" x14ac:dyDescent="0.25">
      <c r="A790" s="231"/>
    </row>
    <row r="791" spans="1:1" s="229" customFormat="1" x14ac:dyDescent="0.25">
      <c r="A791" s="231"/>
    </row>
    <row r="792" spans="1:1" s="229" customFormat="1" x14ac:dyDescent="0.25">
      <c r="A792" s="231"/>
    </row>
    <row r="793" spans="1:1" s="229" customFormat="1" x14ac:dyDescent="0.25">
      <c r="A793" s="231"/>
    </row>
    <row r="794" spans="1:1" s="229" customFormat="1" x14ac:dyDescent="0.25">
      <c r="A794" s="231"/>
    </row>
    <row r="795" spans="1:1" s="229" customFormat="1" x14ac:dyDescent="0.25">
      <c r="A795" s="231"/>
    </row>
    <row r="796" spans="1:1" s="229" customFormat="1" x14ac:dyDescent="0.25">
      <c r="A796" s="231"/>
    </row>
    <row r="797" spans="1:1" s="229" customFormat="1" x14ac:dyDescent="0.25">
      <c r="A797" s="231"/>
    </row>
    <row r="798" spans="1:1" s="229" customFormat="1" x14ac:dyDescent="0.25">
      <c r="A798" s="231"/>
    </row>
    <row r="799" spans="1:1" s="229" customFormat="1" x14ac:dyDescent="0.25">
      <c r="A799" s="231"/>
    </row>
    <row r="800" spans="1:1" s="229" customFormat="1" x14ac:dyDescent="0.25">
      <c r="A800" s="231"/>
    </row>
    <row r="801" spans="1:1" s="229" customFormat="1" x14ac:dyDescent="0.25">
      <c r="A801" s="231"/>
    </row>
    <row r="802" spans="1:1" s="229" customFormat="1" x14ac:dyDescent="0.25">
      <c r="A802" s="231"/>
    </row>
    <row r="803" spans="1:1" s="229" customFormat="1" x14ac:dyDescent="0.25">
      <c r="A803" s="231"/>
    </row>
    <row r="804" spans="1:1" s="229" customFormat="1" x14ac:dyDescent="0.25">
      <c r="A804" s="231"/>
    </row>
    <row r="805" spans="1:1" s="229" customFormat="1" x14ac:dyDescent="0.25">
      <c r="A805" s="231"/>
    </row>
    <row r="806" spans="1:1" s="229" customFormat="1" x14ac:dyDescent="0.25">
      <c r="A806" s="231"/>
    </row>
    <row r="807" spans="1:1" s="229" customFormat="1" x14ac:dyDescent="0.25">
      <c r="A807" s="231"/>
    </row>
    <row r="808" spans="1:1" s="229" customFormat="1" x14ac:dyDescent="0.25">
      <c r="A808" s="231"/>
    </row>
    <row r="809" spans="1:1" s="229" customFormat="1" x14ac:dyDescent="0.25">
      <c r="A809" s="231"/>
    </row>
    <row r="810" spans="1:1" s="229" customFormat="1" x14ac:dyDescent="0.25">
      <c r="A810" s="231"/>
    </row>
    <row r="811" spans="1:1" s="229" customFormat="1" x14ac:dyDescent="0.25">
      <c r="A811" s="231"/>
    </row>
    <row r="812" spans="1:1" s="229" customFormat="1" x14ac:dyDescent="0.25">
      <c r="A812" s="231"/>
    </row>
    <row r="813" spans="1:1" s="229" customFormat="1" x14ac:dyDescent="0.25">
      <c r="A813" s="231"/>
    </row>
    <row r="814" spans="1:1" s="229" customFormat="1" x14ac:dyDescent="0.25">
      <c r="A814" s="231"/>
    </row>
    <row r="815" spans="1:1" s="229" customFormat="1" x14ac:dyDescent="0.25">
      <c r="A815" s="231"/>
    </row>
    <row r="816" spans="1:1" s="229" customFormat="1" x14ac:dyDescent="0.25">
      <c r="A816" s="231"/>
    </row>
    <row r="817" spans="1:1" s="229" customFormat="1" x14ac:dyDescent="0.25">
      <c r="A817" s="231"/>
    </row>
    <row r="818" spans="1:1" s="229" customFormat="1" x14ac:dyDescent="0.25">
      <c r="A818" s="231"/>
    </row>
    <row r="819" spans="1:1" s="229" customFormat="1" x14ac:dyDescent="0.25">
      <c r="A819" s="231"/>
    </row>
    <row r="820" spans="1:1" s="229" customFormat="1" x14ac:dyDescent="0.25">
      <c r="A820" s="231"/>
    </row>
    <row r="821" spans="1:1" s="229" customFormat="1" x14ac:dyDescent="0.25">
      <c r="A821" s="231"/>
    </row>
    <row r="822" spans="1:1" s="229" customFormat="1" x14ac:dyDescent="0.25">
      <c r="A822" s="231"/>
    </row>
    <row r="823" spans="1:1" s="229" customFormat="1" x14ac:dyDescent="0.25">
      <c r="A823" s="231"/>
    </row>
    <row r="824" spans="1:1" s="229" customFormat="1" x14ac:dyDescent="0.25">
      <c r="A824" s="231"/>
    </row>
    <row r="825" spans="1:1" s="229" customFormat="1" x14ac:dyDescent="0.25">
      <c r="A825" s="231"/>
    </row>
    <row r="826" spans="1:1" s="229" customFormat="1" x14ac:dyDescent="0.25">
      <c r="A826" s="231"/>
    </row>
    <row r="827" spans="1:1" s="229" customFormat="1" x14ac:dyDescent="0.25">
      <c r="A827" s="231"/>
    </row>
    <row r="828" spans="1:1" s="229" customFormat="1" x14ac:dyDescent="0.25">
      <c r="A828" s="231"/>
    </row>
    <row r="829" spans="1:1" s="229" customFormat="1" x14ac:dyDescent="0.25">
      <c r="A829" s="231"/>
    </row>
    <row r="830" spans="1:1" s="229" customFormat="1" x14ac:dyDescent="0.25">
      <c r="A830" s="231"/>
    </row>
    <row r="831" spans="1:1" s="229" customFormat="1" x14ac:dyDescent="0.25">
      <c r="A831" s="231"/>
    </row>
    <row r="832" spans="1:1" s="229" customFormat="1" x14ac:dyDescent="0.25">
      <c r="A832" s="231"/>
    </row>
    <row r="833" spans="1:1" s="229" customFormat="1" x14ac:dyDescent="0.25">
      <c r="A833" s="231"/>
    </row>
    <row r="834" spans="1:1" s="229" customFormat="1" x14ac:dyDescent="0.25">
      <c r="A834" s="231"/>
    </row>
    <row r="835" spans="1:1" s="229" customFormat="1" x14ac:dyDescent="0.25">
      <c r="A835" s="231"/>
    </row>
    <row r="836" spans="1:1" s="229" customFormat="1" x14ac:dyDescent="0.25">
      <c r="A836" s="231"/>
    </row>
    <row r="837" spans="1:1" s="229" customFormat="1" x14ac:dyDescent="0.25">
      <c r="A837" s="231"/>
    </row>
    <row r="838" spans="1:1" s="229" customFormat="1" x14ac:dyDescent="0.25">
      <c r="A838" s="231"/>
    </row>
    <row r="839" spans="1:1" s="229" customFormat="1" x14ac:dyDescent="0.25">
      <c r="A839" s="231"/>
    </row>
    <row r="840" spans="1:1" s="229" customFormat="1" x14ac:dyDescent="0.25">
      <c r="A840" s="231"/>
    </row>
    <row r="841" spans="1:1" s="229" customFormat="1" x14ac:dyDescent="0.25">
      <c r="A841" s="231"/>
    </row>
    <row r="842" spans="1:1" s="229" customFormat="1" x14ac:dyDescent="0.25">
      <c r="A842" s="231"/>
    </row>
    <row r="843" spans="1:1" s="229" customFormat="1" x14ac:dyDescent="0.25">
      <c r="A843" s="231"/>
    </row>
    <row r="844" spans="1:1" s="229" customFormat="1" x14ac:dyDescent="0.25">
      <c r="A844" s="231"/>
    </row>
    <row r="845" spans="1:1" s="229" customFormat="1" x14ac:dyDescent="0.25">
      <c r="A845" s="231"/>
    </row>
    <row r="846" spans="1:1" s="229" customFormat="1" x14ac:dyDescent="0.25">
      <c r="A846" s="231"/>
    </row>
    <row r="847" spans="1:1" s="229" customFormat="1" x14ac:dyDescent="0.25">
      <c r="A847" s="231"/>
    </row>
    <row r="848" spans="1:1" s="229" customFormat="1" x14ac:dyDescent="0.25">
      <c r="A848" s="231"/>
    </row>
    <row r="849" spans="1:1" s="229" customFormat="1" x14ac:dyDescent="0.25">
      <c r="A849" s="231"/>
    </row>
    <row r="850" spans="1:1" s="229" customFormat="1" x14ac:dyDescent="0.25">
      <c r="A850" s="231"/>
    </row>
    <row r="851" spans="1:1" s="229" customFormat="1" x14ac:dyDescent="0.25">
      <c r="A851" s="231"/>
    </row>
    <row r="852" spans="1:1" s="229" customFormat="1" x14ac:dyDescent="0.25">
      <c r="A852" s="231"/>
    </row>
    <row r="853" spans="1:1" s="229" customFormat="1" x14ac:dyDescent="0.25">
      <c r="A853" s="231"/>
    </row>
    <row r="854" spans="1:1" s="229" customFormat="1" x14ac:dyDescent="0.25">
      <c r="A854" s="231"/>
    </row>
    <row r="855" spans="1:1" s="229" customFormat="1" x14ac:dyDescent="0.25">
      <c r="A855" s="231"/>
    </row>
    <row r="856" spans="1:1" s="229" customFormat="1" x14ac:dyDescent="0.25">
      <c r="A856" s="231"/>
    </row>
    <row r="857" spans="1:1" s="229" customFormat="1" x14ac:dyDescent="0.25">
      <c r="A857" s="231"/>
    </row>
    <row r="858" spans="1:1" s="229" customFormat="1" x14ac:dyDescent="0.25">
      <c r="A858" s="231"/>
    </row>
    <row r="859" spans="1:1" s="229" customFormat="1" x14ac:dyDescent="0.25">
      <c r="A859" s="231"/>
    </row>
    <row r="860" spans="1:1" s="229" customFormat="1" x14ac:dyDescent="0.25">
      <c r="A860" s="231"/>
    </row>
    <row r="861" spans="1:1" s="229" customFormat="1" x14ac:dyDescent="0.25">
      <c r="A861" s="231"/>
    </row>
    <row r="862" spans="1:1" s="229" customFormat="1" x14ac:dyDescent="0.25">
      <c r="A862" s="231"/>
    </row>
    <row r="863" spans="1:1" s="229" customFormat="1" x14ac:dyDescent="0.25">
      <c r="A863" s="231"/>
    </row>
    <row r="864" spans="1:1" s="229" customFormat="1" x14ac:dyDescent="0.25">
      <c r="A864" s="231"/>
    </row>
    <row r="865" spans="1:1" s="229" customFormat="1" x14ac:dyDescent="0.25">
      <c r="A865" s="231"/>
    </row>
    <row r="866" spans="1:1" s="229" customFormat="1" x14ac:dyDescent="0.25">
      <c r="A866" s="231"/>
    </row>
    <row r="867" spans="1:1" s="229" customFormat="1" x14ac:dyDescent="0.25">
      <c r="A867" s="231"/>
    </row>
    <row r="868" spans="1:1" s="229" customFormat="1" x14ac:dyDescent="0.25">
      <c r="A868" s="231"/>
    </row>
    <row r="869" spans="1:1" s="229" customFormat="1" x14ac:dyDescent="0.25">
      <c r="A869" s="231"/>
    </row>
    <row r="870" spans="1:1" s="229" customFormat="1" x14ac:dyDescent="0.25">
      <c r="A870" s="231"/>
    </row>
    <row r="871" spans="1:1" s="229" customFormat="1" x14ac:dyDescent="0.25">
      <c r="A871" s="231"/>
    </row>
    <row r="872" spans="1:1" s="229" customFormat="1" x14ac:dyDescent="0.25">
      <c r="A872" s="231"/>
    </row>
    <row r="873" spans="1:1" s="229" customFormat="1" x14ac:dyDescent="0.25">
      <c r="A873" s="231"/>
    </row>
    <row r="874" spans="1:1" s="229" customFormat="1" x14ac:dyDescent="0.25">
      <c r="A874" s="231"/>
    </row>
    <row r="875" spans="1:1" s="229" customFormat="1" x14ac:dyDescent="0.25">
      <c r="A875" s="231"/>
    </row>
    <row r="876" spans="1:1" s="229" customFormat="1" x14ac:dyDescent="0.25">
      <c r="A876" s="231"/>
    </row>
    <row r="877" spans="1:1" s="229" customFormat="1" x14ac:dyDescent="0.25">
      <c r="A877" s="231"/>
    </row>
    <row r="878" spans="1:1" s="229" customFormat="1" x14ac:dyDescent="0.25">
      <c r="A878" s="231"/>
    </row>
    <row r="879" spans="1:1" s="229" customFormat="1" x14ac:dyDescent="0.25">
      <c r="A879" s="231"/>
    </row>
    <row r="880" spans="1:1" s="229" customFormat="1" x14ac:dyDescent="0.25">
      <c r="A880" s="231"/>
    </row>
    <row r="881" spans="1:1" s="229" customFormat="1" x14ac:dyDescent="0.25">
      <c r="A881" s="231"/>
    </row>
    <row r="882" spans="1:1" s="229" customFormat="1" x14ac:dyDescent="0.25">
      <c r="A882" s="231"/>
    </row>
    <row r="883" spans="1:1" s="229" customFormat="1" x14ac:dyDescent="0.25">
      <c r="A883" s="231"/>
    </row>
    <row r="884" spans="1:1" s="229" customFormat="1" x14ac:dyDescent="0.25">
      <c r="A884" s="231"/>
    </row>
    <row r="885" spans="1:1" s="229" customFormat="1" x14ac:dyDescent="0.25">
      <c r="A885" s="231"/>
    </row>
    <row r="886" spans="1:1" s="229" customFormat="1" x14ac:dyDescent="0.25">
      <c r="A886" s="231"/>
    </row>
    <row r="887" spans="1:1" s="229" customFormat="1" x14ac:dyDescent="0.25">
      <c r="A887" s="231"/>
    </row>
    <row r="888" spans="1:1" s="229" customFormat="1" x14ac:dyDescent="0.25">
      <c r="A888" s="231"/>
    </row>
    <row r="889" spans="1:1" s="229" customFormat="1" x14ac:dyDescent="0.25">
      <c r="A889" s="231"/>
    </row>
    <row r="890" spans="1:1" s="229" customFormat="1" x14ac:dyDescent="0.25">
      <c r="A890" s="231"/>
    </row>
    <row r="891" spans="1:1" s="229" customFormat="1" x14ac:dyDescent="0.25">
      <c r="A891" s="231"/>
    </row>
    <row r="892" spans="1:1" s="229" customFormat="1" x14ac:dyDescent="0.25">
      <c r="A892" s="231"/>
    </row>
    <row r="893" spans="1:1" s="229" customFormat="1" x14ac:dyDescent="0.25">
      <c r="A893" s="231"/>
    </row>
    <row r="894" spans="1:1" s="229" customFormat="1" x14ac:dyDescent="0.25">
      <c r="A894" s="231"/>
    </row>
    <row r="895" spans="1:1" s="229" customFormat="1" x14ac:dyDescent="0.25">
      <c r="A895" s="231"/>
    </row>
    <row r="896" spans="1:1" s="229" customFormat="1" x14ac:dyDescent="0.25">
      <c r="A896" s="231"/>
    </row>
    <row r="897" spans="1:1" s="229" customFormat="1" x14ac:dyDescent="0.25">
      <c r="A897" s="231"/>
    </row>
    <row r="898" spans="1:1" s="229" customFormat="1" x14ac:dyDescent="0.25">
      <c r="A898" s="231"/>
    </row>
    <row r="899" spans="1:1" s="229" customFormat="1" x14ac:dyDescent="0.25">
      <c r="A899" s="231"/>
    </row>
    <row r="900" spans="1:1" s="229" customFormat="1" x14ac:dyDescent="0.25">
      <c r="A900" s="231"/>
    </row>
    <row r="901" spans="1:1" s="229" customFormat="1" x14ac:dyDescent="0.25">
      <c r="A901" s="231"/>
    </row>
    <row r="902" spans="1:1" s="229" customFormat="1" x14ac:dyDescent="0.25">
      <c r="A902" s="231"/>
    </row>
    <row r="903" spans="1:1" s="229" customFormat="1" x14ac:dyDescent="0.25">
      <c r="A903" s="231"/>
    </row>
    <row r="904" spans="1:1" s="229" customFormat="1" x14ac:dyDescent="0.25">
      <c r="A904" s="231"/>
    </row>
    <row r="905" spans="1:1" s="229" customFormat="1" x14ac:dyDescent="0.25">
      <c r="A905" s="231"/>
    </row>
    <row r="906" spans="1:1" s="229" customFormat="1" x14ac:dyDescent="0.25">
      <c r="A906" s="231"/>
    </row>
    <row r="907" spans="1:1" s="229" customFormat="1" x14ac:dyDescent="0.25">
      <c r="A907" s="231"/>
    </row>
    <row r="908" spans="1:1" s="229" customFormat="1" x14ac:dyDescent="0.25">
      <c r="A908" s="231"/>
    </row>
    <row r="909" spans="1:1" s="229" customFormat="1" x14ac:dyDescent="0.25">
      <c r="A909" s="231"/>
    </row>
    <row r="910" spans="1:1" s="229" customFormat="1" x14ac:dyDescent="0.25">
      <c r="A910" s="231"/>
    </row>
    <row r="911" spans="1:1" s="229" customFormat="1" x14ac:dyDescent="0.25">
      <c r="A911" s="231"/>
    </row>
    <row r="912" spans="1:1" s="229" customFormat="1" x14ac:dyDescent="0.25">
      <c r="A912" s="231"/>
    </row>
    <row r="913" spans="1:1" s="229" customFormat="1" x14ac:dyDescent="0.25">
      <c r="A913" s="231"/>
    </row>
    <row r="914" spans="1:1" s="229" customFormat="1" x14ac:dyDescent="0.25">
      <c r="A914" s="231"/>
    </row>
    <row r="915" spans="1:1" s="229" customFormat="1" x14ac:dyDescent="0.25">
      <c r="A915" s="231"/>
    </row>
    <row r="916" spans="1:1" s="229" customFormat="1" x14ac:dyDescent="0.25">
      <c r="A916" s="231"/>
    </row>
    <row r="917" spans="1:1" s="229" customFormat="1" x14ac:dyDescent="0.25">
      <c r="A917" s="231"/>
    </row>
    <row r="918" spans="1:1" s="229" customFormat="1" x14ac:dyDescent="0.25">
      <c r="A918" s="231"/>
    </row>
    <row r="919" spans="1:1" s="229" customFormat="1" x14ac:dyDescent="0.25">
      <c r="A919" s="231"/>
    </row>
    <row r="920" spans="1:1" s="229" customFormat="1" x14ac:dyDescent="0.25">
      <c r="A920" s="231"/>
    </row>
    <row r="921" spans="1:1" s="229" customFormat="1" x14ac:dyDescent="0.25">
      <c r="A921" s="231"/>
    </row>
    <row r="922" spans="1:1" s="229" customFormat="1" x14ac:dyDescent="0.25">
      <c r="A922" s="231"/>
    </row>
    <row r="923" spans="1:1" s="229" customFormat="1" x14ac:dyDescent="0.25">
      <c r="A923" s="231"/>
    </row>
    <row r="924" spans="1:1" s="229" customFormat="1" x14ac:dyDescent="0.25">
      <c r="A924" s="231"/>
    </row>
    <row r="925" spans="1:1" s="229" customFormat="1" x14ac:dyDescent="0.25">
      <c r="A925" s="231"/>
    </row>
    <row r="926" spans="1:1" s="229" customFormat="1" x14ac:dyDescent="0.25">
      <c r="A926" s="231"/>
    </row>
    <row r="927" spans="1:1" s="229" customFormat="1" x14ac:dyDescent="0.25">
      <c r="A927" s="231"/>
    </row>
    <row r="928" spans="1:1" s="229" customFormat="1" x14ac:dyDescent="0.25">
      <c r="A928" s="231"/>
    </row>
    <row r="929" spans="1:1" s="229" customFormat="1" x14ac:dyDescent="0.25">
      <c r="A929" s="231"/>
    </row>
    <row r="930" spans="1:1" s="229" customFormat="1" x14ac:dyDescent="0.25">
      <c r="A930" s="231"/>
    </row>
    <row r="931" spans="1:1" s="229" customFormat="1" x14ac:dyDescent="0.25">
      <c r="A931" s="231"/>
    </row>
    <row r="932" spans="1:1" s="229" customFormat="1" x14ac:dyDescent="0.25">
      <c r="A932" s="231"/>
    </row>
    <row r="933" spans="1:1" s="229" customFormat="1" x14ac:dyDescent="0.25">
      <c r="A933" s="231"/>
    </row>
    <row r="934" spans="1:1" s="229" customFormat="1" x14ac:dyDescent="0.25">
      <c r="A934" s="231"/>
    </row>
    <row r="935" spans="1:1" s="229" customFormat="1" x14ac:dyDescent="0.25">
      <c r="A935" s="231"/>
    </row>
    <row r="936" spans="1:1" s="229" customFormat="1" x14ac:dyDescent="0.25">
      <c r="A936" s="231"/>
    </row>
    <row r="937" spans="1:1" s="229" customFormat="1" x14ac:dyDescent="0.25">
      <c r="A937" s="231"/>
    </row>
    <row r="938" spans="1:1" s="229" customFormat="1" x14ac:dyDescent="0.25">
      <c r="A938" s="231"/>
    </row>
    <row r="939" spans="1:1" s="229" customFormat="1" x14ac:dyDescent="0.25">
      <c r="A939" s="231"/>
    </row>
    <row r="940" spans="1:1" s="229" customFormat="1" x14ac:dyDescent="0.25">
      <c r="A940" s="231"/>
    </row>
    <row r="941" spans="1:1" s="229" customFormat="1" x14ac:dyDescent="0.25">
      <c r="A941" s="231"/>
    </row>
    <row r="942" spans="1:1" s="229" customFormat="1" x14ac:dyDescent="0.25">
      <c r="A942" s="231"/>
    </row>
    <row r="943" spans="1:1" s="229" customFormat="1" x14ac:dyDescent="0.25">
      <c r="A943" s="231"/>
    </row>
    <row r="944" spans="1:1" s="229" customFormat="1" x14ac:dyDescent="0.25">
      <c r="A944" s="231"/>
    </row>
    <row r="945" spans="1:1" s="229" customFormat="1" x14ac:dyDescent="0.25">
      <c r="A945" s="231"/>
    </row>
    <row r="946" spans="1:1" s="229" customFormat="1" x14ac:dyDescent="0.25">
      <c r="A946" s="231"/>
    </row>
    <row r="947" spans="1:1" s="229" customFormat="1" x14ac:dyDescent="0.25">
      <c r="A947" s="231"/>
    </row>
    <row r="948" spans="1:1" s="229" customFormat="1" x14ac:dyDescent="0.25">
      <c r="A948" s="231"/>
    </row>
    <row r="949" spans="1:1" s="229" customFormat="1" x14ac:dyDescent="0.25">
      <c r="A949" s="231"/>
    </row>
    <row r="950" spans="1:1" s="229" customFormat="1" x14ac:dyDescent="0.25">
      <c r="A950" s="231"/>
    </row>
    <row r="951" spans="1:1" s="229" customFormat="1" x14ac:dyDescent="0.25">
      <c r="A951" s="231"/>
    </row>
    <row r="952" spans="1:1" s="229" customFormat="1" x14ac:dyDescent="0.25">
      <c r="A952" s="231"/>
    </row>
    <row r="953" spans="1:1" s="229" customFormat="1" x14ac:dyDescent="0.25">
      <c r="A953" s="231"/>
    </row>
    <row r="954" spans="1:1" s="229" customFormat="1" x14ac:dyDescent="0.25">
      <c r="A954" s="231"/>
    </row>
    <row r="955" spans="1:1" s="229" customFormat="1" x14ac:dyDescent="0.25">
      <c r="A955" s="231"/>
    </row>
    <row r="956" spans="1:1" s="229" customFormat="1" x14ac:dyDescent="0.25">
      <c r="A956" s="231"/>
    </row>
    <row r="957" spans="1:1" s="229" customFormat="1" x14ac:dyDescent="0.25">
      <c r="A957" s="231"/>
    </row>
    <row r="958" spans="1:1" s="229" customFormat="1" x14ac:dyDescent="0.25">
      <c r="A958" s="231"/>
    </row>
    <row r="959" spans="1:1" s="229" customFormat="1" x14ac:dyDescent="0.25">
      <c r="A959" s="231"/>
    </row>
    <row r="960" spans="1:1" s="229" customFormat="1" x14ac:dyDescent="0.25">
      <c r="A960" s="231"/>
    </row>
    <row r="961" spans="1:1" s="229" customFormat="1" x14ac:dyDescent="0.25">
      <c r="A961" s="231"/>
    </row>
    <row r="962" spans="1:1" s="229" customFormat="1" x14ac:dyDescent="0.25">
      <c r="A962" s="231"/>
    </row>
    <row r="963" spans="1:1" s="229" customFormat="1" x14ac:dyDescent="0.25">
      <c r="A963" s="231"/>
    </row>
    <row r="964" spans="1:1" s="229" customFormat="1" x14ac:dyDescent="0.25">
      <c r="A964" s="231"/>
    </row>
    <row r="965" spans="1:1" s="229" customFormat="1" x14ac:dyDescent="0.25">
      <c r="A965" s="231"/>
    </row>
    <row r="966" spans="1:1" s="229" customFormat="1" x14ac:dyDescent="0.25">
      <c r="A966" s="231"/>
    </row>
    <row r="967" spans="1:1" s="229" customFormat="1" x14ac:dyDescent="0.25">
      <c r="A967" s="231"/>
    </row>
    <row r="968" spans="1:1" s="229" customFormat="1" x14ac:dyDescent="0.25">
      <c r="A968" s="231"/>
    </row>
    <row r="969" spans="1:1" s="229" customFormat="1" x14ac:dyDescent="0.25">
      <c r="A969" s="231"/>
    </row>
    <row r="970" spans="1:1" s="229" customFormat="1" x14ac:dyDescent="0.25">
      <c r="A970" s="231"/>
    </row>
    <row r="971" spans="1:1" s="229" customFormat="1" x14ac:dyDescent="0.25">
      <c r="A971" s="231"/>
    </row>
    <row r="972" spans="1:1" s="229" customFormat="1" x14ac:dyDescent="0.25">
      <c r="A972" s="231"/>
    </row>
    <row r="973" spans="1:1" s="229" customFormat="1" x14ac:dyDescent="0.25">
      <c r="A973" s="231"/>
    </row>
    <row r="974" spans="1:1" s="229" customFormat="1" x14ac:dyDescent="0.25">
      <c r="A974" s="231"/>
    </row>
    <row r="975" spans="1:1" s="229" customFormat="1" x14ac:dyDescent="0.25">
      <c r="A975" s="231"/>
    </row>
    <row r="976" spans="1:1" s="229" customFormat="1" x14ac:dyDescent="0.25">
      <c r="A976" s="231"/>
    </row>
    <row r="977" spans="1:1" s="229" customFormat="1" x14ac:dyDescent="0.25">
      <c r="A977" s="231"/>
    </row>
    <row r="978" spans="1:1" s="229" customFormat="1" x14ac:dyDescent="0.25">
      <c r="A978" s="231"/>
    </row>
    <row r="979" spans="1:1" s="229" customFormat="1" x14ac:dyDescent="0.25">
      <c r="A979" s="231"/>
    </row>
    <row r="980" spans="1:1" s="229" customFormat="1" x14ac:dyDescent="0.25">
      <c r="A980" s="231"/>
    </row>
    <row r="981" spans="1:1" s="229" customFormat="1" x14ac:dyDescent="0.25">
      <c r="A981" s="231"/>
    </row>
    <row r="982" spans="1:1" s="229" customFormat="1" x14ac:dyDescent="0.25">
      <c r="A982" s="231"/>
    </row>
    <row r="983" spans="1:1" s="229" customFormat="1" x14ac:dyDescent="0.25">
      <c r="A983" s="231"/>
    </row>
    <row r="984" spans="1:1" s="229" customFormat="1" x14ac:dyDescent="0.25">
      <c r="A984" s="231"/>
    </row>
    <row r="985" spans="1:1" s="229" customFormat="1" x14ac:dyDescent="0.25">
      <c r="A985" s="231"/>
    </row>
    <row r="986" spans="1:1" s="229" customFormat="1" x14ac:dyDescent="0.25">
      <c r="A986" s="231"/>
    </row>
    <row r="987" spans="1:1" s="229" customFormat="1" x14ac:dyDescent="0.25">
      <c r="A987" s="231"/>
    </row>
    <row r="988" spans="1:1" s="229" customFormat="1" x14ac:dyDescent="0.25">
      <c r="A988" s="231"/>
    </row>
    <row r="989" spans="1:1" s="229" customFormat="1" x14ac:dyDescent="0.25">
      <c r="A989" s="231"/>
    </row>
    <row r="990" spans="1:1" s="229" customFormat="1" x14ac:dyDescent="0.25">
      <c r="A990" s="231"/>
    </row>
    <row r="991" spans="1:1" s="229" customFormat="1" x14ac:dyDescent="0.25">
      <c r="A991" s="231"/>
    </row>
    <row r="992" spans="1:1" s="229" customFormat="1" x14ac:dyDescent="0.25">
      <c r="A992" s="231"/>
    </row>
    <row r="993" spans="1:1" s="229" customFormat="1" x14ac:dyDescent="0.25">
      <c r="A993" s="231"/>
    </row>
    <row r="994" spans="1:1" s="229" customFormat="1" x14ac:dyDescent="0.25">
      <c r="A994" s="231"/>
    </row>
    <row r="995" spans="1:1" s="229" customFormat="1" x14ac:dyDescent="0.25">
      <c r="A995" s="231"/>
    </row>
    <row r="996" spans="1:1" s="229" customFormat="1" x14ac:dyDescent="0.25">
      <c r="A996" s="231"/>
    </row>
    <row r="997" spans="1:1" s="229" customFormat="1" x14ac:dyDescent="0.25">
      <c r="A997" s="231"/>
    </row>
    <row r="998" spans="1:1" s="229" customFormat="1" x14ac:dyDescent="0.25">
      <c r="A998" s="231"/>
    </row>
    <row r="999" spans="1:1" s="229" customFormat="1" x14ac:dyDescent="0.25">
      <c r="A999" s="231"/>
    </row>
    <row r="1000" spans="1:1" s="229" customFormat="1" x14ac:dyDescent="0.25">
      <c r="A1000" s="231"/>
    </row>
    <row r="1001" spans="1:1" s="229" customFormat="1" x14ac:dyDescent="0.25">
      <c r="A1001" s="231"/>
    </row>
    <row r="1002" spans="1:1" s="229" customFormat="1" x14ac:dyDescent="0.25">
      <c r="A1002" s="231"/>
    </row>
    <row r="1003" spans="1:1" s="229" customFormat="1" x14ac:dyDescent="0.25">
      <c r="A1003" s="231"/>
    </row>
    <row r="1004" spans="1:1" s="229" customFormat="1" x14ac:dyDescent="0.25">
      <c r="A1004" s="231"/>
    </row>
    <row r="1005" spans="1:1" s="229" customFormat="1" x14ac:dyDescent="0.25">
      <c r="A1005" s="231"/>
    </row>
    <row r="1006" spans="1:1" s="229" customFormat="1" x14ac:dyDescent="0.25">
      <c r="A1006" s="231"/>
    </row>
    <row r="1007" spans="1:1" s="229" customFormat="1" x14ac:dyDescent="0.25">
      <c r="A1007" s="231"/>
    </row>
    <row r="1008" spans="1:1" s="229" customFormat="1" x14ac:dyDescent="0.25">
      <c r="A1008" s="231"/>
    </row>
    <row r="1009" spans="1:1" s="229" customFormat="1" x14ac:dyDescent="0.25">
      <c r="A1009" s="231"/>
    </row>
    <row r="1010" spans="1:1" s="229" customFormat="1" x14ac:dyDescent="0.25">
      <c r="A1010" s="231"/>
    </row>
    <row r="1011" spans="1:1" s="229" customFormat="1" x14ac:dyDescent="0.25">
      <c r="A1011" s="231"/>
    </row>
    <row r="1012" spans="1:1" s="229" customFormat="1" x14ac:dyDescent="0.25">
      <c r="A1012" s="231"/>
    </row>
    <row r="1013" spans="1:1" s="229" customFormat="1" x14ac:dyDescent="0.25">
      <c r="A1013" s="231"/>
    </row>
    <row r="1014" spans="1:1" s="229" customFormat="1" x14ac:dyDescent="0.25">
      <c r="A1014" s="231"/>
    </row>
    <row r="1015" spans="1:1" s="229" customFormat="1" x14ac:dyDescent="0.25">
      <c r="A1015" s="231"/>
    </row>
    <row r="1016" spans="1:1" s="229" customFormat="1" x14ac:dyDescent="0.25">
      <c r="A1016" s="231"/>
    </row>
    <row r="1017" spans="1:1" s="229" customFormat="1" x14ac:dyDescent="0.25">
      <c r="A1017" s="231"/>
    </row>
    <row r="1018" spans="1:1" s="229" customFormat="1" x14ac:dyDescent="0.25">
      <c r="A1018" s="231"/>
    </row>
    <row r="1019" spans="1:1" s="229" customFormat="1" x14ac:dyDescent="0.25">
      <c r="A1019" s="231"/>
    </row>
    <row r="1020" spans="1:1" s="229" customFormat="1" x14ac:dyDescent="0.25">
      <c r="A1020" s="231"/>
    </row>
    <row r="1021" spans="1:1" s="229" customFormat="1" x14ac:dyDescent="0.25">
      <c r="A1021" s="231"/>
    </row>
    <row r="1022" spans="1:1" s="229" customFormat="1" x14ac:dyDescent="0.25">
      <c r="A1022" s="231"/>
    </row>
    <row r="1023" spans="1:1" s="229" customFormat="1" x14ac:dyDescent="0.25">
      <c r="A1023" s="231"/>
    </row>
    <row r="1024" spans="1:1" s="229" customFormat="1" x14ac:dyDescent="0.25">
      <c r="A1024" s="231"/>
    </row>
    <row r="1025" spans="1:1" s="229" customFormat="1" x14ac:dyDescent="0.25">
      <c r="A1025" s="231"/>
    </row>
    <row r="1026" spans="1:1" s="229" customFormat="1" x14ac:dyDescent="0.25">
      <c r="A1026" s="231"/>
    </row>
    <row r="1027" spans="1:1" s="229" customFormat="1" x14ac:dyDescent="0.25">
      <c r="A1027" s="231"/>
    </row>
    <row r="1028" spans="1:1" s="229" customFormat="1" x14ac:dyDescent="0.25">
      <c r="A1028" s="231"/>
    </row>
    <row r="1029" spans="1:1" s="229" customFormat="1" x14ac:dyDescent="0.25">
      <c r="A1029" s="231"/>
    </row>
    <row r="1030" spans="1:1" s="229" customFormat="1" x14ac:dyDescent="0.25">
      <c r="A1030" s="231"/>
    </row>
    <row r="1031" spans="1:1" s="229" customFormat="1" x14ac:dyDescent="0.25">
      <c r="A1031" s="231"/>
    </row>
    <row r="1032" spans="1:1" s="229" customFormat="1" x14ac:dyDescent="0.25">
      <c r="A1032" s="231"/>
    </row>
    <row r="1033" spans="1:1" s="229" customFormat="1" x14ac:dyDescent="0.25">
      <c r="A1033" s="231"/>
    </row>
    <row r="1034" spans="1:1" s="229" customFormat="1" x14ac:dyDescent="0.25">
      <c r="A1034" s="231"/>
    </row>
    <row r="1035" spans="1:1" s="229" customFormat="1" x14ac:dyDescent="0.25">
      <c r="A1035" s="231"/>
    </row>
    <row r="1036" spans="1:1" s="229" customFormat="1" x14ac:dyDescent="0.25">
      <c r="A1036" s="231"/>
    </row>
    <row r="1037" spans="1:1" s="229" customFormat="1" x14ac:dyDescent="0.25">
      <c r="A1037" s="231"/>
    </row>
    <row r="1038" spans="1:1" s="229" customFormat="1" x14ac:dyDescent="0.25">
      <c r="A1038" s="231"/>
    </row>
    <row r="1039" spans="1:1" s="229" customFormat="1" x14ac:dyDescent="0.25">
      <c r="A1039" s="231"/>
    </row>
    <row r="1040" spans="1:1" s="229" customFormat="1" x14ac:dyDescent="0.25">
      <c r="A1040" s="231"/>
    </row>
    <row r="1041" spans="1:1" s="229" customFormat="1" x14ac:dyDescent="0.25">
      <c r="A1041" s="231"/>
    </row>
    <row r="1042" spans="1:1" s="229" customFormat="1" x14ac:dyDescent="0.25">
      <c r="A1042" s="231"/>
    </row>
    <row r="1043" spans="1:1" s="229" customFormat="1" x14ac:dyDescent="0.25">
      <c r="A1043" s="231"/>
    </row>
    <row r="1044" spans="1:1" s="229" customFormat="1" x14ac:dyDescent="0.25">
      <c r="A1044" s="231"/>
    </row>
    <row r="1045" spans="1:1" s="229" customFormat="1" x14ac:dyDescent="0.25">
      <c r="A1045" s="231"/>
    </row>
    <row r="1046" spans="1:1" s="229" customFormat="1" x14ac:dyDescent="0.25">
      <c r="A1046" s="231"/>
    </row>
    <row r="1047" spans="1:1" s="229" customFormat="1" x14ac:dyDescent="0.25">
      <c r="A1047" s="231"/>
    </row>
    <row r="1048" spans="1:1" s="229" customFormat="1" x14ac:dyDescent="0.25">
      <c r="A1048" s="231"/>
    </row>
    <row r="1049" spans="1:1" s="229" customFormat="1" x14ac:dyDescent="0.25">
      <c r="A1049" s="231"/>
    </row>
    <row r="1050" spans="1:1" s="229" customFormat="1" x14ac:dyDescent="0.25">
      <c r="A1050" s="231"/>
    </row>
    <row r="1051" spans="1:1" s="229" customFormat="1" x14ac:dyDescent="0.25">
      <c r="A1051" s="231"/>
    </row>
    <row r="1052" spans="1:1" s="229" customFormat="1" x14ac:dyDescent="0.25">
      <c r="A1052" s="231"/>
    </row>
    <row r="1053" spans="1:1" s="229" customFormat="1" x14ac:dyDescent="0.25">
      <c r="A1053" s="231"/>
    </row>
    <row r="1054" spans="1:1" s="229" customFormat="1" x14ac:dyDescent="0.25">
      <c r="A1054" s="231"/>
    </row>
    <row r="1055" spans="1:1" s="229" customFormat="1" x14ac:dyDescent="0.25">
      <c r="A1055" s="231"/>
    </row>
    <row r="1056" spans="1:1" s="229" customFormat="1" x14ac:dyDescent="0.25">
      <c r="A1056" s="231"/>
    </row>
    <row r="1057" spans="1:1" s="229" customFormat="1" x14ac:dyDescent="0.25">
      <c r="A1057" s="231"/>
    </row>
    <row r="1058" spans="1:1" s="229" customFormat="1" x14ac:dyDescent="0.25">
      <c r="A1058" s="231"/>
    </row>
    <row r="1059" spans="1:1" s="229" customFormat="1" x14ac:dyDescent="0.25">
      <c r="A1059" s="231"/>
    </row>
    <row r="1060" spans="1:1" s="229" customFormat="1" x14ac:dyDescent="0.25">
      <c r="A1060" s="231"/>
    </row>
    <row r="1061" spans="1:1" s="229" customFormat="1" x14ac:dyDescent="0.25">
      <c r="A1061" s="231"/>
    </row>
    <row r="1062" spans="1:1" s="229" customFormat="1" x14ac:dyDescent="0.25">
      <c r="A1062" s="231"/>
    </row>
    <row r="1063" spans="1:1" s="229" customFormat="1" x14ac:dyDescent="0.25">
      <c r="A1063" s="231"/>
    </row>
    <row r="1064" spans="1:1" s="229" customFormat="1" x14ac:dyDescent="0.25">
      <c r="A1064" s="231"/>
    </row>
    <row r="1065" spans="1:1" s="229" customFormat="1" x14ac:dyDescent="0.25">
      <c r="A1065" s="231"/>
    </row>
    <row r="1066" spans="1:1" s="229" customFormat="1" x14ac:dyDescent="0.25">
      <c r="A1066" s="231"/>
    </row>
    <row r="1067" spans="1:1" s="229" customFormat="1" x14ac:dyDescent="0.25">
      <c r="A1067" s="231"/>
    </row>
    <row r="1068" spans="1:1" s="229" customFormat="1" x14ac:dyDescent="0.25">
      <c r="A1068" s="231"/>
    </row>
    <row r="1069" spans="1:1" s="229" customFormat="1" x14ac:dyDescent="0.25">
      <c r="A1069" s="231"/>
    </row>
    <row r="1070" spans="1:1" s="229" customFormat="1" x14ac:dyDescent="0.25">
      <c r="A1070" s="231"/>
    </row>
    <row r="1071" spans="1:1" s="229" customFormat="1" x14ac:dyDescent="0.25">
      <c r="A1071" s="231"/>
    </row>
    <row r="1072" spans="1:1" s="229" customFormat="1" x14ac:dyDescent="0.25">
      <c r="A1072" s="231"/>
    </row>
    <row r="1073" spans="1:1" s="229" customFormat="1" x14ac:dyDescent="0.25">
      <c r="A1073" s="231"/>
    </row>
    <row r="1074" spans="1:1" s="229" customFormat="1" x14ac:dyDescent="0.25">
      <c r="A1074" s="231"/>
    </row>
    <row r="1075" spans="1:1" s="229" customFormat="1" x14ac:dyDescent="0.25">
      <c r="A1075" s="231"/>
    </row>
    <row r="1076" spans="1:1" s="229" customFormat="1" x14ac:dyDescent="0.25">
      <c r="A1076" s="231"/>
    </row>
    <row r="1077" spans="1:1" s="229" customFormat="1" x14ac:dyDescent="0.25">
      <c r="A1077" s="231"/>
    </row>
    <row r="1078" spans="1:1" s="229" customFormat="1" x14ac:dyDescent="0.25">
      <c r="A1078" s="231"/>
    </row>
    <row r="1079" spans="1:1" s="229" customFormat="1" x14ac:dyDescent="0.25">
      <c r="A1079" s="231"/>
    </row>
    <row r="1080" spans="1:1" s="229" customFormat="1" x14ac:dyDescent="0.25">
      <c r="A1080" s="231"/>
    </row>
    <row r="1081" spans="1:1" s="229" customFormat="1" x14ac:dyDescent="0.25">
      <c r="A1081" s="231"/>
    </row>
    <row r="1082" spans="1:1" s="229" customFormat="1" x14ac:dyDescent="0.25">
      <c r="A1082" s="231"/>
    </row>
    <row r="1083" spans="1:1" s="229" customFormat="1" x14ac:dyDescent="0.25">
      <c r="A1083" s="231"/>
    </row>
    <row r="1084" spans="1:1" s="229" customFormat="1" x14ac:dyDescent="0.25">
      <c r="A1084" s="231"/>
    </row>
    <row r="1085" spans="1:1" s="229" customFormat="1" x14ac:dyDescent="0.25">
      <c r="A1085" s="231"/>
    </row>
    <row r="1086" spans="1:1" s="229" customFormat="1" x14ac:dyDescent="0.25">
      <c r="A1086" s="231"/>
    </row>
    <row r="1087" spans="1:1" s="229" customFormat="1" x14ac:dyDescent="0.25">
      <c r="A1087" s="231"/>
    </row>
    <row r="1088" spans="1:1" s="229" customFormat="1" x14ac:dyDescent="0.25">
      <c r="A1088" s="231"/>
    </row>
    <row r="1089" spans="1:1" s="229" customFormat="1" x14ac:dyDescent="0.25">
      <c r="A1089" s="231"/>
    </row>
    <row r="1090" spans="1:1" s="229" customFormat="1" x14ac:dyDescent="0.25">
      <c r="A1090" s="231"/>
    </row>
    <row r="1091" spans="1:1" s="229" customFormat="1" x14ac:dyDescent="0.25">
      <c r="A1091" s="231"/>
    </row>
    <row r="1092" spans="1:1" s="229" customFormat="1" x14ac:dyDescent="0.25">
      <c r="A1092" s="231"/>
    </row>
    <row r="1093" spans="1:1" s="229" customFormat="1" x14ac:dyDescent="0.25">
      <c r="A1093" s="231"/>
    </row>
    <row r="1094" spans="1:1" s="229" customFormat="1" x14ac:dyDescent="0.25">
      <c r="A1094" s="231"/>
    </row>
    <row r="1095" spans="1:1" s="229" customFormat="1" x14ac:dyDescent="0.25">
      <c r="A1095" s="231"/>
    </row>
    <row r="1096" spans="1:1" s="229" customFormat="1" x14ac:dyDescent="0.25">
      <c r="A1096" s="231"/>
    </row>
    <row r="1097" spans="1:1" s="229" customFormat="1" x14ac:dyDescent="0.25">
      <c r="A1097" s="231"/>
    </row>
    <row r="1098" spans="1:1" s="229" customFormat="1" x14ac:dyDescent="0.25">
      <c r="A1098" s="231"/>
    </row>
    <row r="1099" spans="1:1" s="229" customFormat="1" x14ac:dyDescent="0.25">
      <c r="A1099" s="231"/>
    </row>
    <row r="1100" spans="1:1" s="229" customFormat="1" x14ac:dyDescent="0.25">
      <c r="A1100" s="231"/>
    </row>
    <row r="1101" spans="1:1" s="229" customFormat="1" x14ac:dyDescent="0.25">
      <c r="A1101" s="231"/>
    </row>
    <row r="1102" spans="1:1" s="229" customFormat="1" x14ac:dyDescent="0.25">
      <c r="A1102" s="231"/>
    </row>
    <row r="1103" spans="1:1" s="229" customFormat="1" x14ac:dyDescent="0.25">
      <c r="A1103" s="231"/>
    </row>
    <row r="1104" spans="1:1" s="229" customFormat="1" x14ac:dyDescent="0.25">
      <c r="A1104" s="231"/>
    </row>
    <row r="1105" spans="1:1" s="229" customFormat="1" x14ac:dyDescent="0.25">
      <c r="A1105" s="231"/>
    </row>
    <row r="1106" spans="1:1" s="229" customFormat="1" x14ac:dyDescent="0.25">
      <c r="A1106" s="231"/>
    </row>
    <row r="1107" spans="1:1" s="229" customFormat="1" x14ac:dyDescent="0.25">
      <c r="A1107" s="231"/>
    </row>
    <row r="1108" spans="1:1" s="229" customFormat="1" x14ac:dyDescent="0.25">
      <c r="A1108" s="231"/>
    </row>
    <row r="1109" spans="1:1" s="229" customFormat="1" x14ac:dyDescent="0.25">
      <c r="A1109" s="231"/>
    </row>
    <row r="1110" spans="1:1" s="229" customFormat="1" x14ac:dyDescent="0.25">
      <c r="A1110" s="231"/>
    </row>
    <row r="1111" spans="1:1" s="229" customFormat="1" x14ac:dyDescent="0.25">
      <c r="A1111" s="231"/>
    </row>
    <row r="1112" spans="1:1" s="229" customFormat="1" x14ac:dyDescent="0.25">
      <c r="A1112" s="231"/>
    </row>
    <row r="1113" spans="1:1" s="229" customFormat="1" x14ac:dyDescent="0.25">
      <c r="A1113" s="231"/>
    </row>
    <row r="1114" spans="1:1" s="229" customFormat="1" x14ac:dyDescent="0.25">
      <c r="A1114" s="231"/>
    </row>
    <row r="1115" spans="1:1" s="229" customFormat="1" x14ac:dyDescent="0.25">
      <c r="A1115" s="231"/>
    </row>
    <row r="1116" spans="1:1" s="229" customFormat="1" x14ac:dyDescent="0.25">
      <c r="A1116" s="231"/>
    </row>
    <row r="1117" spans="1:1" s="229" customFormat="1" x14ac:dyDescent="0.25">
      <c r="A1117" s="231"/>
    </row>
    <row r="1118" spans="1:1" s="229" customFormat="1" x14ac:dyDescent="0.25">
      <c r="A1118" s="231"/>
    </row>
    <row r="1119" spans="1:1" s="229" customFormat="1" x14ac:dyDescent="0.25">
      <c r="A1119" s="231"/>
    </row>
    <row r="1120" spans="1:1" s="229" customFormat="1" x14ac:dyDescent="0.25">
      <c r="A1120" s="231"/>
    </row>
    <row r="1121" spans="1:1" s="229" customFormat="1" x14ac:dyDescent="0.25">
      <c r="A1121" s="231"/>
    </row>
    <row r="1122" spans="1:1" s="229" customFormat="1" x14ac:dyDescent="0.25">
      <c r="A1122" s="231"/>
    </row>
    <row r="1123" spans="1:1" s="229" customFormat="1" x14ac:dyDescent="0.25">
      <c r="A1123" s="231"/>
    </row>
    <row r="1124" spans="1:1" s="229" customFormat="1" x14ac:dyDescent="0.25">
      <c r="A1124" s="231"/>
    </row>
    <row r="1125" spans="1:1" s="229" customFormat="1" x14ac:dyDescent="0.25">
      <c r="A1125" s="231"/>
    </row>
    <row r="1126" spans="1:1" s="229" customFormat="1" x14ac:dyDescent="0.25">
      <c r="A1126" s="231"/>
    </row>
    <row r="1127" spans="1:1" s="229" customFormat="1" x14ac:dyDescent="0.25">
      <c r="A1127" s="231"/>
    </row>
    <row r="1128" spans="1:1" s="229" customFormat="1" x14ac:dyDescent="0.25">
      <c r="A1128" s="231"/>
    </row>
    <row r="1129" spans="1:1" s="229" customFormat="1" x14ac:dyDescent="0.25">
      <c r="A1129" s="231"/>
    </row>
    <row r="1130" spans="1:1" s="229" customFormat="1" x14ac:dyDescent="0.25">
      <c r="A1130" s="231"/>
    </row>
    <row r="1131" spans="1:1" s="229" customFormat="1" x14ac:dyDescent="0.25">
      <c r="A1131" s="231"/>
    </row>
    <row r="1132" spans="1:1" s="229" customFormat="1" x14ac:dyDescent="0.25">
      <c r="A1132" s="231"/>
    </row>
    <row r="1133" spans="1:1" s="229" customFormat="1" x14ac:dyDescent="0.25">
      <c r="A1133" s="231"/>
    </row>
    <row r="1134" spans="1:1" s="229" customFormat="1" x14ac:dyDescent="0.25">
      <c r="A1134" s="231"/>
    </row>
    <row r="1135" spans="1:1" s="229" customFormat="1" x14ac:dyDescent="0.25">
      <c r="A1135" s="231"/>
    </row>
    <row r="1136" spans="1:1" s="229" customFormat="1" x14ac:dyDescent="0.25">
      <c r="A1136" s="231"/>
    </row>
    <row r="1137" spans="1:1" s="229" customFormat="1" x14ac:dyDescent="0.25">
      <c r="A1137" s="231"/>
    </row>
    <row r="1138" spans="1:1" s="229" customFormat="1" x14ac:dyDescent="0.25">
      <c r="A1138" s="231"/>
    </row>
    <row r="1139" spans="1:1" s="229" customFormat="1" x14ac:dyDescent="0.25">
      <c r="A1139" s="231"/>
    </row>
    <row r="1140" spans="1:1" s="229" customFormat="1" x14ac:dyDescent="0.25">
      <c r="A1140" s="231"/>
    </row>
    <row r="1141" spans="1:1" s="229" customFormat="1" x14ac:dyDescent="0.25">
      <c r="A1141" s="231"/>
    </row>
    <row r="1142" spans="1:1" s="229" customFormat="1" x14ac:dyDescent="0.25">
      <c r="A1142" s="231"/>
    </row>
    <row r="1143" spans="1:1" s="229" customFormat="1" x14ac:dyDescent="0.25">
      <c r="A1143" s="231"/>
    </row>
    <row r="1144" spans="1:1" s="229" customFormat="1" x14ac:dyDescent="0.25">
      <c r="A1144" s="231"/>
    </row>
    <row r="1145" spans="1:1" s="229" customFormat="1" x14ac:dyDescent="0.25">
      <c r="A1145" s="231"/>
    </row>
    <row r="1146" spans="1:1" s="229" customFormat="1" x14ac:dyDescent="0.25">
      <c r="A1146" s="231"/>
    </row>
    <row r="1147" spans="1:1" s="229" customFormat="1" x14ac:dyDescent="0.25">
      <c r="A1147" s="231"/>
    </row>
    <row r="1148" spans="1:1" s="229" customFormat="1" x14ac:dyDescent="0.25">
      <c r="A1148" s="231"/>
    </row>
    <row r="1149" spans="1:1" s="229" customFormat="1" x14ac:dyDescent="0.25">
      <c r="A1149" s="231"/>
    </row>
    <row r="1150" spans="1:1" s="229" customFormat="1" x14ac:dyDescent="0.25">
      <c r="A1150" s="231"/>
    </row>
    <row r="1151" spans="1:1" s="229" customFormat="1" x14ac:dyDescent="0.25">
      <c r="A1151" s="231"/>
    </row>
    <row r="1152" spans="1:1" s="229" customFormat="1" x14ac:dyDescent="0.25">
      <c r="A1152" s="231"/>
    </row>
    <row r="1153" spans="1:1" s="229" customFormat="1" x14ac:dyDescent="0.25">
      <c r="A1153" s="231"/>
    </row>
    <row r="1154" spans="1:1" s="229" customFormat="1" x14ac:dyDescent="0.25">
      <c r="A1154" s="231"/>
    </row>
    <row r="1155" spans="1:1" s="229" customFormat="1" x14ac:dyDescent="0.25">
      <c r="A1155" s="231"/>
    </row>
    <row r="1156" spans="1:1" s="229" customFormat="1" x14ac:dyDescent="0.25">
      <c r="A1156" s="231"/>
    </row>
    <row r="1157" spans="1:1" s="229" customFormat="1" x14ac:dyDescent="0.25">
      <c r="A1157" s="231"/>
    </row>
    <row r="1158" spans="1:1" s="229" customFormat="1" x14ac:dyDescent="0.25">
      <c r="A1158" s="231"/>
    </row>
    <row r="1159" spans="1:1" s="229" customFormat="1" x14ac:dyDescent="0.25">
      <c r="A1159" s="231"/>
    </row>
    <row r="1160" spans="1:1" s="229" customFormat="1" x14ac:dyDescent="0.25">
      <c r="A1160" s="231"/>
    </row>
    <row r="1161" spans="1:1" s="229" customFormat="1" x14ac:dyDescent="0.25">
      <c r="A1161" s="231"/>
    </row>
    <row r="1162" spans="1:1" s="229" customFormat="1" x14ac:dyDescent="0.25">
      <c r="A1162" s="231"/>
    </row>
    <row r="1163" spans="1:1" s="229" customFormat="1" x14ac:dyDescent="0.25">
      <c r="A1163" s="231"/>
    </row>
    <row r="1164" spans="1:1" s="229" customFormat="1" x14ac:dyDescent="0.25">
      <c r="A1164" s="231"/>
    </row>
    <row r="1165" spans="1:1" s="229" customFormat="1" x14ac:dyDescent="0.25">
      <c r="A1165" s="231"/>
    </row>
    <row r="1166" spans="1:1" s="229" customFormat="1" x14ac:dyDescent="0.25">
      <c r="A1166" s="231"/>
    </row>
    <row r="1167" spans="1:1" s="229" customFormat="1" x14ac:dyDescent="0.25">
      <c r="A1167" s="231"/>
    </row>
    <row r="1168" spans="1:1" s="229" customFormat="1" x14ac:dyDescent="0.25">
      <c r="A1168" s="231"/>
    </row>
    <row r="1169" spans="1:1" s="229" customFormat="1" x14ac:dyDescent="0.25">
      <c r="A1169" s="231"/>
    </row>
    <row r="1170" spans="1:1" s="229" customFormat="1" x14ac:dyDescent="0.25">
      <c r="A1170" s="231"/>
    </row>
    <row r="1171" spans="1:1" s="229" customFormat="1" x14ac:dyDescent="0.25">
      <c r="A1171" s="231"/>
    </row>
    <row r="1172" spans="1:1" s="229" customFormat="1" x14ac:dyDescent="0.25">
      <c r="A1172" s="231"/>
    </row>
    <row r="1173" spans="1:1" s="229" customFormat="1" x14ac:dyDescent="0.25">
      <c r="A1173" s="231"/>
    </row>
    <row r="1174" spans="1:1" s="229" customFormat="1" x14ac:dyDescent="0.25">
      <c r="A1174" s="231"/>
    </row>
    <row r="1175" spans="1:1" s="229" customFormat="1" x14ac:dyDescent="0.25">
      <c r="A1175" s="231"/>
    </row>
    <row r="1176" spans="1:1" s="229" customFormat="1" x14ac:dyDescent="0.25">
      <c r="A1176" s="231"/>
    </row>
    <row r="1177" spans="1:1" s="229" customFormat="1" x14ac:dyDescent="0.25">
      <c r="A1177" s="231"/>
    </row>
    <row r="1178" spans="1:1" s="229" customFormat="1" x14ac:dyDescent="0.25">
      <c r="A1178" s="231"/>
    </row>
    <row r="1179" spans="1:1" s="229" customFormat="1" x14ac:dyDescent="0.25">
      <c r="A1179" s="231"/>
    </row>
    <row r="1180" spans="1:1" s="229" customFormat="1" x14ac:dyDescent="0.25">
      <c r="A1180" s="231"/>
    </row>
    <row r="1181" spans="1:1" s="229" customFormat="1" x14ac:dyDescent="0.25">
      <c r="A1181" s="231"/>
    </row>
    <row r="1182" spans="1:1" s="229" customFormat="1" x14ac:dyDescent="0.25">
      <c r="A1182" s="231"/>
    </row>
    <row r="1183" spans="1:1" s="229" customFormat="1" x14ac:dyDescent="0.25">
      <c r="A1183" s="231"/>
    </row>
    <row r="1184" spans="1:1" s="229" customFormat="1" x14ac:dyDescent="0.25">
      <c r="A1184" s="231"/>
    </row>
    <row r="1185" spans="1:1" s="229" customFormat="1" x14ac:dyDescent="0.25">
      <c r="A1185" s="231"/>
    </row>
    <row r="1186" spans="1:1" s="229" customFormat="1" x14ac:dyDescent="0.25">
      <c r="A1186" s="231"/>
    </row>
    <row r="1187" spans="1:1" s="229" customFormat="1" x14ac:dyDescent="0.25">
      <c r="A1187" s="231"/>
    </row>
    <row r="1188" spans="1:1" s="229" customFormat="1" x14ac:dyDescent="0.25">
      <c r="A1188" s="231"/>
    </row>
    <row r="1189" spans="1:1" s="229" customFormat="1" x14ac:dyDescent="0.25">
      <c r="A1189" s="231"/>
    </row>
    <row r="1190" spans="1:1" s="229" customFormat="1" x14ac:dyDescent="0.25">
      <c r="A1190" s="231"/>
    </row>
    <row r="1191" spans="1:1" s="229" customFormat="1" x14ac:dyDescent="0.25">
      <c r="A1191" s="231"/>
    </row>
    <row r="1192" spans="1:1" s="229" customFormat="1" x14ac:dyDescent="0.25">
      <c r="A1192" s="231"/>
    </row>
    <row r="1193" spans="1:1" s="229" customFormat="1" x14ac:dyDescent="0.25">
      <c r="A1193" s="231"/>
    </row>
    <row r="1194" spans="1:1" s="229" customFormat="1" x14ac:dyDescent="0.25">
      <c r="A1194" s="231"/>
    </row>
    <row r="1195" spans="1:1" s="229" customFormat="1" x14ac:dyDescent="0.25">
      <c r="A1195" s="231"/>
    </row>
    <row r="1196" spans="1:1" s="229" customFormat="1" x14ac:dyDescent="0.25">
      <c r="A1196" s="231"/>
    </row>
    <row r="1197" spans="1:1" s="229" customFormat="1" x14ac:dyDescent="0.25">
      <c r="A1197" s="231"/>
    </row>
    <row r="1198" spans="1:1" s="229" customFormat="1" x14ac:dyDescent="0.25">
      <c r="A1198" s="231"/>
    </row>
    <row r="1199" spans="1:1" s="229" customFormat="1" x14ac:dyDescent="0.25">
      <c r="A1199" s="231"/>
    </row>
    <row r="1200" spans="1:1" s="229" customFormat="1" x14ac:dyDescent="0.25">
      <c r="A1200" s="231"/>
    </row>
    <row r="1201" spans="1:1" s="229" customFormat="1" x14ac:dyDescent="0.25">
      <c r="A1201" s="231"/>
    </row>
    <row r="1202" spans="1:1" s="229" customFormat="1" x14ac:dyDescent="0.25">
      <c r="A1202" s="231"/>
    </row>
    <row r="1203" spans="1:1" s="229" customFormat="1" x14ac:dyDescent="0.25">
      <c r="A1203" s="231"/>
    </row>
    <row r="1204" spans="1:1" s="229" customFormat="1" x14ac:dyDescent="0.25">
      <c r="A1204" s="231"/>
    </row>
    <row r="1205" spans="1:1" s="229" customFormat="1" x14ac:dyDescent="0.25">
      <c r="A1205" s="231"/>
    </row>
    <row r="1206" spans="1:1" s="229" customFormat="1" x14ac:dyDescent="0.25">
      <c r="A1206" s="231"/>
    </row>
    <row r="1207" spans="1:1" s="229" customFormat="1" x14ac:dyDescent="0.25">
      <c r="A1207" s="231"/>
    </row>
    <row r="1208" spans="1:1" s="229" customFormat="1" x14ac:dyDescent="0.25">
      <c r="A1208" s="231"/>
    </row>
    <row r="1209" spans="1:1" s="229" customFormat="1" x14ac:dyDescent="0.25">
      <c r="A1209" s="231"/>
    </row>
    <row r="1210" spans="1:1" s="229" customFormat="1" x14ac:dyDescent="0.25">
      <c r="A1210" s="231"/>
    </row>
    <row r="1211" spans="1:1" s="229" customFormat="1" x14ac:dyDescent="0.25">
      <c r="A1211" s="231"/>
    </row>
    <row r="1212" spans="1:1" s="229" customFormat="1" x14ac:dyDescent="0.25">
      <c r="A1212" s="231"/>
    </row>
    <row r="1213" spans="1:1" s="229" customFormat="1" x14ac:dyDescent="0.25">
      <c r="A1213" s="231"/>
    </row>
    <row r="1214" spans="1:1" s="229" customFormat="1" x14ac:dyDescent="0.25">
      <c r="A1214" s="231"/>
    </row>
    <row r="1215" spans="1:1" s="229" customFormat="1" x14ac:dyDescent="0.25">
      <c r="A1215" s="231"/>
    </row>
    <row r="1216" spans="1:1" s="229" customFormat="1" x14ac:dyDescent="0.25">
      <c r="A1216" s="231"/>
    </row>
    <row r="1217" spans="1:1" s="229" customFormat="1" x14ac:dyDescent="0.25">
      <c r="A1217" s="231"/>
    </row>
    <row r="1218" spans="1:1" s="229" customFormat="1" x14ac:dyDescent="0.25">
      <c r="A1218" s="231"/>
    </row>
    <row r="1219" spans="1:1" s="229" customFormat="1" x14ac:dyDescent="0.25">
      <c r="A1219" s="231"/>
    </row>
    <row r="1220" spans="1:1" s="229" customFormat="1" x14ac:dyDescent="0.25">
      <c r="A1220" s="231"/>
    </row>
    <row r="1221" spans="1:1" s="229" customFormat="1" x14ac:dyDescent="0.25">
      <c r="A1221" s="231"/>
    </row>
    <row r="1222" spans="1:1" s="229" customFormat="1" x14ac:dyDescent="0.25">
      <c r="A1222" s="231"/>
    </row>
    <row r="1223" spans="1:1" s="229" customFormat="1" x14ac:dyDescent="0.25">
      <c r="A1223" s="231"/>
    </row>
    <row r="1224" spans="1:1" s="229" customFormat="1" x14ac:dyDescent="0.25">
      <c r="A1224" s="231"/>
    </row>
    <row r="1225" spans="1:1" s="229" customFormat="1" x14ac:dyDescent="0.25">
      <c r="A1225" s="231"/>
    </row>
    <row r="1226" spans="1:1" s="229" customFormat="1" x14ac:dyDescent="0.25">
      <c r="A1226" s="231"/>
    </row>
    <row r="1227" spans="1:1" s="229" customFormat="1" x14ac:dyDescent="0.25">
      <c r="A1227" s="231"/>
    </row>
    <row r="1228" spans="1:1" s="229" customFormat="1" x14ac:dyDescent="0.25">
      <c r="A1228" s="231"/>
    </row>
    <row r="1229" spans="1:1" s="229" customFormat="1" x14ac:dyDescent="0.25">
      <c r="A1229" s="231"/>
    </row>
    <row r="1230" spans="1:1" s="229" customFormat="1" x14ac:dyDescent="0.25">
      <c r="A1230" s="231"/>
    </row>
    <row r="1231" spans="1:1" s="229" customFormat="1" x14ac:dyDescent="0.25">
      <c r="A1231" s="231"/>
    </row>
    <row r="1232" spans="1:1" s="229" customFormat="1" x14ac:dyDescent="0.25">
      <c r="A1232" s="231"/>
    </row>
    <row r="1233" spans="1:1" s="229" customFormat="1" x14ac:dyDescent="0.25">
      <c r="A1233" s="231"/>
    </row>
    <row r="1234" spans="1:1" s="229" customFormat="1" x14ac:dyDescent="0.25">
      <c r="A1234" s="231"/>
    </row>
    <row r="1235" spans="1:1" s="229" customFormat="1" x14ac:dyDescent="0.25">
      <c r="A1235" s="231"/>
    </row>
    <row r="1236" spans="1:1" s="229" customFormat="1" x14ac:dyDescent="0.25">
      <c r="A1236" s="231"/>
    </row>
    <row r="1237" spans="1:1" s="229" customFormat="1" x14ac:dyDescent="0.25">
      <c r="A1237" s="231"/>
    </row>
    <row r="1238" spans="1:1" s="229" customFormat="1" x14ac:dyDescent="0.25">
      <c r="A1238" s="231"/>
    </row>
    <row r="1239" spans="1:1" s="229" customFormat="1" x14ac:dyDescent="0.25">
      <c r="A1239" s="231"/>
    </row>
    <row r="1240" spans="1:1" s="229" customFormat="1" x14ac:dyDescent="0.25">
      <c r="A1240" s="231"/>
    </row>
    <row r="1241" spans="1:1" s="229" customFormat="1" x14ac:dyDescent="0.25">
      <c r="A1241" s="231"/>
    </row>
    <row r="1242" spans="1:1" s="229" customFormat="1" x14ac:dyDescent="0.25">
      <c r="A1242" s="231"/>
    </row>
    <row r="1243" spans="1:1" s="229" customFormat="1" x14ac:dyDescent="0.25">
      <c r="A1243" s="231"/>
    </row>
    <row r="1244" spans="1:1" s="229" customFormat="1" x14ac:dyDescent="0.25">
      <c r="A1244" s="231"/>
    </row>
    <row r="1245" spans="1:1" s="229" customFormat="1" x14ac:dyDescent="0.25">
      <c r="A1245" s="231"/>
    </row>
    <row r="1246" spans="1:1" s="229" customFormat="1" x14ac:dyDescent="0.25">
      <c r="A1246" s="231"/>
    </row>
    <row r="1247" spans="1:1" s="229" customFormat="1" x14ac:dyDescent="0.25">
      <c r="A1247" s="231"/>
    </row>
    <row r="1248" spans="1:1" s="229" customFormat="1" x14ac:dyDescent="0.25">
      <c r="A1248" s="231"/>
    </row>
    <row r="1249" spans="1:1" s="229" customFormat="1" x14ac:dyDescent="0.25">
      <c r="A1249" s="231"/>
    </row>
    <row r="1250" spans="1:1" s="229" customFormat="1" x14ac:dyDescent="0.25">
      <c r="A1250" s="231"/>
    </row>
    <row r="1251" spans="1:1" s="229" customFormat="1" x14ac:dyDescent="0.25">
      <c r="A1251" s="231"/>
    </row>
    <row r="1252" spans="1:1" s="229" customFormat="1" x14ac:dyDescent="0.25">
      <c r="A1252" s="231"/>
    </row>
    <row r="1253" spans="1:1" s="229" customFormat="1" x14ac:dyDescent="0.25">
      <c r="A1253" s="231"/>
    </row>
    <row r="1254" spans="1:1" s="229" customFormat="1" x14ac:dyDescent="0.25">
      <c r="A1254" s="231"/>
    </row>
    <row r="1255" spans="1:1" s="229" customFormat="1" x14ac:dyDescent="0.25">
      <c r="A1255" s="231"/>
    </row>
    <row r="1256" spans="1:1" s="229" customFormat="1" x14ac:dyDescent="0.25">
      <c r="A1256" s="231"/>
    </row>
    <row r="1257" spans="1:1" s="229" customFormat="1" x14ac:dyDescent="0.25">
      <c r="A1257" s="231"/>
    </row>
    <row r="1258" spans="1:1" s="229" customFormat="1" x14ac:dyDescent="0.25">
      <c r="A1258" s="231"/>
    </row>
    <row r="1259" spans="1:1" s="229" customFormat="1" x14ac:dyDescent="0.25">
      <c r="A1259" s="231"/>
    </row>
    <row r="1260" spans="1:1" s="229" customFormat="1" x14ac:dyDescent="0.25">
      <c r="A1260" s="231"/>
    </row>
    <row r="1261" spans="1:1" s="229" customFormat="1" x14ac:dyDescent="0.25">
      <c r="A1261" s="231"/>
    </row>
    <row r="1262" spans="1:1" s="229" customFormat="1" x14ac:dyDescent="0.25">
      <c r="A1262" s="231"/>
    </row>
    <row r="1263" spans="1:1" s="229" customFormat="1" x14ac:dyDescent="0.25">
      <c r="A1263" s="231"/>
    </row>
    <row r="1264" spans="1:1" s="229" customFormat="1" x14ac:dyDescent="0.25">
      <c r="A1264" s="231"/>
    </row>
    <row r="1265" spans="1:1" s="229" customFormat="1" x14ac:dyDescent="0.25">
      <c r="A1265" s="231"/>
    </row>
    <row r="1266" spans="1:1" s="229" customFormat="1" x14ac:dyDescent="0.25">
      <c r="A1266" s="231"/>
    </row>
    <row r="1267" spans="1:1" s="229" customFormat="1" x14ac:dyDescent="0.25">
      <c r="A1267" s="231"/>
    </row>
    <row r="1268" spans="1:1" s="229" customFormat="1" x14ac:dyDescent="0.25">
      <c r="A1268" s="231"/>
    </row>
    <row r="1269" spans="1:1" s="229" customFormat="1" x14ac:dyDescent="0.25">
      <c r="A1269" s="231"/>
    </row>
    <row r="1270" spans="1:1" s="229" customFormat="1" x14ac:dyDescent="0.25">
      <c r="A1270" s="231"/>
    </row>
    <row r="1271" spans="1:1" s="229" customFormat="1" x14ac:dyDescent="0.25">
      <c r="A1271" s="231"/>
    </row>
    <row r="1272" spans="1:1" s="229" customFormat="1" x14ac:dyDescent="0.25">
      <c r="A1272" s="231"/>
    </row>
    <row r="1273" spans="1:1" s="229" customFormat="1" x14ac:dyDescent="0.25">
      <c r="A1273" s="231"/>
    </row>
    <row r="1274" spans="1:1" s="229" customFormat="1" x14ac:dyDescent="0.25">
      <c r="A1274" s="231"/>
    </row>
    <row r="1275" spans="1:1" s="229" customFormat="1" x14ac:dyDescent="0.25">
      <c r="A1275" s="231"/>
    </row>
    <row r="1276" spans="1:1" s="229" customFormat="1" x14ac:dyDescent="0.25">
      <c r="A1276" s="231"/>
    </row>
    <row r="1277" spans="1:1" s="229" customFormat="1" x14ac:dyDescent="0.25">
      <c r="A1277" s="231"/>
    </row>
    <row r="1278" spans="1:1" s="229" customFormat="1" x14ac:dyDescent="0.25">
      <c r="A1278" s="231"/>
    </row>
    <row r="1279" spans="1:1" s="229" customFormat="1" x14ac:dyDescent="0.25">
      <c r="A1279" s="231"/>
    </row>
    <row r="1280" spans="1:1" s="229" customFormat="1" x14ac:dyDescent="0.25">
      <c r="A1280" s="231"/>
    </row>
    <row r="1281" spans="1:1" s="229" customFormat="1" x14ac:dyDescent="0.25">
      <c r="A1281" s="231"/>
    </row>
    <row r="1282" spans="1:1" s="229" customFormat="1" x14ac:dyDescent="0.25">
      <c r="A1282" s="231"/>
    </row>
    <row r="1283" spans="1:1" s="229" customFormat="1" x14ac:dyDescent="0.25">
      <c r="A1283" s="231"/>
    </row>
    <row r="1284" spans="1:1" s="229" customFormat="1" x14ac:dyDescent="0.25">
      <c r="A1284" s="231"/>
    </row>
    <row r="1285" spans="1:1" s="229" customFormat="1" x14ac:dyDescent="0.25">
      <c r="A1285" s="231"/>
    </row>
    <row r="1286" spans="1:1" s="229" customFormat="1" x14ac:dyDescent="0.25">
      <c r="A1286" s="231"/>
    </row>
    <row r="1287" spans="1:1" s="229" customFormat="1" x14ac:dyDescent="0.25">
      <c r="A1287" s="231"/>
    </row>
    <row r="1288" spans="1:1" s="229" customFormat="1" x14ac:dyDescent="0.25">
      <c r="A1288" s="231"/>
    </row>
    <row r="1289" spans="1:1" s="229" customFormat="1" x14ac:dyDescent="0.25">
      <c r="A1289" s="231"/>
    </row>
    <row r="1290" spans="1:1" s="229" customFormat="1" x14ac:dyDescent="0.25">
      <c r="A1290" s="231"/>
    </row>
    <row r="1291" spans="1:1" s="229" customFormat="1" x14ac:dyDescent="0.25">
      <c r="A1291" s="231"/>
    </row>
    <row r="1292" spans="1:1" s="229" customFormat="1" x14ac:dyDescent="0.25">
      <c r="A1292" s="231"/>
    </row>
    <row r="1293" spans="1:1" s="229" customFormat="1" x14ac:dyDescent="0.25">
      <c r="A1293" s="231"/>
    </row>
    <row r="1294" spans="1:1" s="229" customFormat="1" x14ac:dyDescent="0.25">
      <c r="A1294" s="231"/>
    </row>
    <row r="1295" spans="1:1" s="229" customFormat="1" x14ac:dyDescent="0.25">
      <c r="A1295" s="231"/>
    </row>
    <row r="1296" spans="1:1" s="229" customFormat="1" x14ac:dyDescent="0.25">
      <c r="A1296" s="231"/>
    </row>
    <row r="1297" spans="1:1" s="229" customFormat="1" x14ac:dyDescent="0.25">
      <c r="A1297" s="231"/>
    </row>
    <row r="1298" spans="1:1" s="229" customFormat="1" x14ac:dyDescent="0.25">
      <c r="A1298" s="231"/>
    </row>
    <row r="1299" spans="1:1" s="229" customFormat="1" x14ac:dyDescent="0.25">
      <c r="A1299" s="231"/>
    </row>
    <row r="1300" spans="1:1" s="229" customFormat="1" x14ac:dyDescent="0.25">
      <c r="A1300" s="231"/>
    </row>
    <row r="1301" spans="1:1" s="229" customFormat="1" x14ac:dyDescent="0.25">
      <c r="A1301" s="231"/>
    </row>
    <row r="1302" spans="1:1" s="229" customFormat="1" x14ac:dyDescent="0.25">
      <c r="A1302" s="231"/>
    </row>
    <row r="1303" spans="1:1" s="229" customFormat="1" x14ac:dyDescent="0.25">
      <c r="A1303" s="231"/>
    </row>
    <row r="1304" spans="1:1" s="229" customFormat="1" x14ac:dyDescent="0.25">
      <c r="A1304" s="231"/>
    </row>
    <row r="1305" spans="1:1" s="229" customFormat="1" x14ac:dyDescent="0.25">
      <c r="A1305" s="231"/>
    </row>
    <row r="1306" spans="1:1" s="229" customFormat="1" x14ac:dyDescent="0.25">
      <c r="A1306" s="231"/>
    </row>
    <row r="1307" spans="1:1" s="229" customFormat="1" x14ac:dyDescent="0.25">
      <c r="A1307" s="231"/>
    </row>
    <row r="1308" spans="1:1" s="229" customFormat="1" x14ac:dyDescent="0.25">
      <c r="A1308" s="231"/>
    </row>
    <row r="1309" spans="1:1" s="229" customFormat="1" x14ac:dyDescent="0.25">
      <c r="A1309" s="231"/>
    </row>
    <row r="1310" spans="1:1" s="229" customFormat="1" x14ac:dyDescent="0.25">
      <c r="A1310" s="231"/>
    </row>
    <row r="1311" spans="1:1" s="229" customFormat="1" x14ac:dyDescent="0.25">
      <c r="A1311" s="231"/>
    </row>
    <row r="1312" spans="1:1" s="229" customFormat="1" x14ac:dyDescent="0.25">
      <c r="A1312" s="231"/>
    </row>
    <row r="1313" spans="1:1" s="229" customFormat="1" x14ac:dyDescent="0.25">
      <c r="A1313" s="231"/>
    </row>
    <row r="1314" spans="1:1" s="229" customFormat="1" x14ac:dyDescent="0.25">
      <c r="A1314" s="231"/>
    </row>
    <row r="1315" spans="1:1" s="229" customFormat="1" x14ac:dyDescent="0.25">
      <c r="A1315" s="231"/>
    </row>
    <row r="1316" spans="1:1" s="229" customFormat="1" x14ac:dyDescent="0.25">
      <c r="A1316" s="231"/>
    </row>
    <row r="1317" spans="1:1" s="229" customFormat="1" x14ac:dyDescent="0.25">
      <c r="A1317" s="231"/>
    </row>
    <row r="1318" spans="1:1" s="229" customFormat="1" x14ac:dyDescent="0.25">
      <c r="A1318" s="231"/>
    </row>
    <row r="1319" spans="1:1" s="229" customFormat="1" x14ac:dyDescent="0.25">
      <c r="A1319" s="231"/>
    </row>
    <row r="1320" spans="1:1" s="229" customFormat="1" x14ac:dyDescent="0.25">
      <c r="A1320" s="231"/>
    </row>
    <row r="1321" spans="1:1" s="229" customFormat="1" x14ac:dyDescent="0.25">
      <c r="A1321" s="231"/>
    </row>
    <row r="1322" spans="1:1" s="229" customFormat="1" x14ac:dyDescent="0.25">
      <c r="A1322" s="231"/>
    </row>
    <row r="1323" spans="1:1" s="229" customFormat="1" x14ac:dyDescent="0.25">
      <c r="A1323" s="231"/>
    </row>
    <row r="1324" spans="1:1" s="229" customFormat="1" x14ac:dyDescent="0.25">
      <c r="A1324" s="231"/>
    </row>
    <row r="1325" spans="1:1" s="229" customFormat="1" x14ac:dyDescent="0.25">
      <c r="A1325" s="231"/>
    </row>
    <row r="1326" spans="1:1" s="229" customFormat="1" x14ac:dyDescent="0.25">
      <c r="A1326" s="231"/>
    </row>
    <row r="1327" spans="1:1" s="229" customFormat="1" x14ac:dyDescent="0.25">
      <c r="A1327" s="231"/>
    </row>
    <row r="1328" spans="1:1" s="229" customFormat="1" x14ac:dyDescent="0.25">
      <c r="A1328" s="231"/>
    </row>
    <row r="1329" spans="1:1" s="229" customFormat="1" x14ac:dyDescent="0.25">
      <c r="A1329" s="231"/>
    </row>
    <row r="1330" spans="1:1" s="229" customFormat="1" x14ac:dyDescent="0.25">
      <c r="A1330" s="231"/>
    </row>
    <row r="1331" spans="1:1" s="229" customFormat="1" x14ac:dyDescent="0.25">
      <c r="A1331" s="231"/>
    </row>
    <row r="1332" spans="1:1" s="229" customFormat="1" x14ac:dyDescent="0.25">
      <c r="A1332" s="231"/>
    </row>
    <row r="1333" spans="1:1" s="229" customFormat="1" x14ac:dyDescent="0.25">
      <c r="A1333" s="231"/>
    </row>
    <row r="1334" spans="1:1" s="229" customFormat="1" x14ac:dyDescent="0.25">
      <c r="A1334" s="231"/>
    </row>
    <row r="1335" spans="1:1" s="229" customFormat="1" x14ac:dyDescent="0.25">
      <c r="A1335" s="231"/>
    </row>
    <row r="1336" spans="1:1" s="229" customFormat="1" x14ac:dyDescent="0.25">
      <c r="A1336" s="231"/>
    </row>
    <row r="1337" spans="1:1" s="229" customFormat="1" x14ac:dyDescent="0.25">
      <c r="A1337" s="231"/>
    </row>
    <row r="1338" spans="1:1" s="229" customFormat="1" x14ac:dyDescent="0.25">
      <c r="A1338" s="231"/>
    </row>
    <row r="1339" spans="1:1" s="229" customFormat="1" x14ac:dyDescent="0.25">
      <c r="A1339" s="231"/>
    </row>
    <row r="1340" spans="1:1" s="229" customFormat="1" x14ac:dyDescent="0.25">
      <c r="A1340" s="231"/>
    </row>
    <row r="1341" spans="1:1" s="229" customFormat="1" x14ac:dyDescent="0.25">
      <c r="A1341" s="231"/>
    </row>
    <row r="1342" spans="1:1" s="229" customFormat="1" x14ac:dyDescent="0.25">
      <c r="A1342" s="231"/>
    </row>
    <row r="1343" spans="1:1" s="229" customFormat="1" x14ac:dyDescent="0.25">
      <c r="A1343" s="231"/>
    </row>
    <row r="1344" spans="1:1" s="229" customFormat="1" x14ac:dyDescent="0.25">
      <c r="A1344" s="231"/>
    </row>
    <row r="1345" spans="1:1" s="229" customFormat="1" x14ac:dyDescent="0.25">
      <c r="A1345" s="231"/>
    </row>
    <row r="1346" spans="1:1" s="229" customFormat="1" x14ac:dyDescent="0.25">
      <c r="A1346" s="231"/>
    </row>
    <row r="1347" spans="1:1" s="229" customFormat="1" x14ac:dyDescent="0.25">
      <c r="A1347" s="231"/>
    </row>
    <row r="1348" spans="1:1" s="229" customFormat="1" x14ac:dyDescent="0.25">
      <c r="A1348" s="231"/>
    </row>
    <row r="1349" spans="1:1" s="229" customFormat="1" x14ac:dyDescent="0.25">
      <c r="A1349" s="231"/>
    </row>
    <row r="1350" spans="1:1" s="229" customFormat="1" x14ac:dyDescent="0.25">
      <c r="A1350" s="231"/>
    </row>
    <row r="1351" spans="1:1" s="229" customFormat="1" x14ac:dyDescent="0.25">
      <c r="A1351" s="231"/>
    </row>
    <row r="1352" spans="1:1" s="229" customFormat="1" x14ac:dyDescent="0.25">
      <c r="A1352" s="231"/>
    </row>
    <row r="1353" spans="1:1" s="229" customFormat="1" x14ac:dyDescent="0.25">
      <c r="A1353" s="231"/>
    </row>
    <row r="1354" spans="1:1" s="229" customFormat="1" x14ac:dyDescent="0.25">
      <c r="A1354" s="231"/>
    </row>
    <row r="1355" spans="1:1" s="229" customFormat="1" x14ac:dyDescent="0.25">
      <c r="A1355" s="231"/>
    </row>
    <row r="1356" spans="1:1" s="229" customFormat="1" x14ac:dyDescent="0.25">
      <c r="A1356" s="231"/>
    </row>
    <row r="1357" spans="1:1" s="229" customFormat="1" x14ac:dyDescent="0.25">
      <c r="A1357" s="231"/>
    </row>
    <row r="1358" spans="1:1" s="229" customFormat="1" x14ac:dyDescent="0.25">
      <c r="A1358" s="231"/>
    </row>
    <row r="1359" spans="1:1" s="229" customFormat="1" x14ac:dyDescent="0.25">
      <c r="A1359" s="231"/>
    </row>
    <row r="1360" spans="1:1" s="229" customFormat="1" x14ac:dyDescent="0.25">
      <c r="A1360" s="231"/>
    </row>
    <row r="1361" spans="1:1" s="229" customFormat="1" x14ac:dyDescent="0.25">
      <c r="A1361" s="231"/>
    </row>
    <row r="1362" spans="1:1" s="229" customFormat="1" x14ac:dyDescent="0.25">
      <c r="A1362" s="231"/>
    </row>
    <row r="1363" spans="1:1" s="229" customFormat="1" x14ac:dyDescent="0.25">
      <c r="A1363" s="231"/>
    </row>
    <row r="1364" spans="1:1" s="229" customFormat="1" x14ac:dyDescent="0.25">
      <c r="A1364" s="231"/>
    </row>
    <row r="1365" spans="1:1" s="229" customFormat="1" x14ac:dyDescent="0.25">
      <c r="A1365" s="231"/>
    </row>
    <row r="1366" spans="1:1" s="229" customFormat="1" x14ac:dyDescent="0.25">
      <c r="A1366" s="231"/>
    </row>
    <row r="1367" spans="1:1" s="229" customFormat="1" x14ac:dyDescent="0.25">
      <c r="A1367" s="231"/>
    </row>
    <row r="1368" spans="1:1" s="229" customFormat="1" x14ac:dyDescent="0.25">
      <c r="A1368" s="231"/>
    </row>
    <row r="1369" spans="1:1" s="229" customFormat="1" x14ac:dyDescent="0.25">
      <c r="A1369" s="231"/>
    </row>
    <row r="1370" spans="1:1" s="229" customFormat="1" x14ac:dyDescent="0.25">
      <c r="A1370" s="231"/>
    </row>
    <row r="1371" spans="1:1" s="229" customFormat="1" x14ac:dyDescent="0.25">
      <c r="A1371" s="231"/>
    </row>
    <row r="1372" spans="1:1" s="229" customFormat="1" x14ac:dyDescent="0.25">
      <c r="A1372" s="231"/>
    </row>
    <row r="1373" spans="1:1" s="229" customFormat="1" x14ac:dyDescent="0.25">
      <c r="A1373" s="231"/>
    </row>
    <row r="1374" spans="1:1" s="229" customFormat="1" x14ac:dyDescent="0.25">
      <c r="A1374" s="231"/>
    </row>
    <row r="1375" spans="1:1" s="229" customFormat="1" x14ac:dyDescent="0.25">
      <c r="A1375" s="231"/>
    </row>
    <row r="1376" spans="1:1" s="229" customFormat="1" x14ac:dyDescent="0.25">
      <c r="A1376" s="231"/>
    </row>
    <row r="1377" spans="1:1" s="229" customFormat="1" x14ac:dyDescent="0.25">
      <c r="A1377" s="231"/>
    </row>
    <row r="1378" spans="1:1" s="229" customFormat="1" x14ac:dyDescent="0.25">
      <c r="A1378" s="231"/>
    </row>
    <row r="1379" spans="1:1" s="229" customFormat="1" x14ac:dyDescent="0.25">
      <c r="A1379" s="231"/>
    </row>
    <row r="1380" spans="1:1" s="229" customFormat="1" x14ac:dyDescent="0.25">
      <c r="A1380" s="231"/>
    </row>
    <row r="1381" spans="1:1" s="229" customFormat="1" x14ac:dyDescent="0.25">
      <c r="A1381" s="231"/>
    </row>
    <row r="1382" spans="1:1" s="229" customFormat="1" x14ac:dyDescent="0.25">
      <c r="A1382" s="231"/>
    </row>
    <row r="1383" spans="1:1" s="229" customFormat="1" x14ac:dyDescent="0.25">
      <c r="A1383" s="231"/>
    </row>
    <row r="1384" spans="1:1" s="229" customFormat="1" x14ac:dyDescent="0.25">
      <c r="A1384" s="231"/>
    </row>
    <row r="1385" spans="1:1" s="229" customFormat="1" x14ac:dyDescent="0.25">
      <c r="A1385" s="231"/>
    </row>
    <row r="1386" spans="1:1" s="229" customFormat="1" x14ac:dyDescent="0.25">
      <c r="A1386" s="231"/>
    </row>
    <row r="1387" spans="1:1" s="229" customFormat="1" x14ac:dyDescent="0.25">
      <c r="A1387" s="231"/>
    </row>
    <row r="1388" spans="1:1" s="229" customFormat="1" x14ac:dyDescent="0.25">
      <c r="A1388" s="231"/>
    </row>
    <row r="1389" spans="1:1" s="229" customFormat="1" x14ac:dyDescent="0.25">
      <c r="A1389" s="231"/>
    </row>
    <row r="1390" spans="1:1" s="229" customFormat="1" x14ac:dyDescent="0.25">
      <c r="A1390" s="231"/>
    </row>
    <row r="1391" spans="1:1" s="229" customFormat="1" x14ac:dyDescent="0.25">
      <c r="A1391" s="231"/>
    </row>
    <row r="1392" spans="1:1" s="229" customFormat="1" x14ac:dyDescent="0.25">
      <c r="A1392" s="231"/>
    </row>
    <row r="1393" spans="1:1" s="229" customFormat="1" x14ac:dyDescent="0.25">
      <c r="A1393" s="231"/>
    </row>
    <row r="1394" spans="1:1" s="229" customFormat="1" x14ac:dyDescent="0.25">
      <c r="A1394" s="231"/>
    </row>
    <row r="1395" spans="1:1" s="229" customFormat="1" x14ac:dyDescent="0.25">
      <c r="A1395" s="231"/>
    </row>
    <row r="1396" spans="1:1" s="229" customFormat="1" x14ac:dyDescent="0.25">
      <c r="A1396" s="231"/>
    </row>
    <row r="1397" spans="1:1" s="229" customFormat="1" x14ac:dyDescent="0.25">
      <c r="A1397" s="231"/>
    </row>
    <row r="1398" spans="1:1" s="229" customFormat="1" x14ac:dyDescent="0.25">
      <c r="A1398" s="231"/>
    </row>
    <row r="1399" spans="1:1" s="229" customFormat="1" x14ac:dyDescent="0.25">
      <c r="A1399" s="231"/>
    </row>
    <row r="1400" spans="1:1" s="229" customFormat="1" x14ac:dyDescent="0.25">
      <c r="A1400" s="231"/>
    </row>
    <row r="1401" spans="1:1" s="229" customFormat="1" x14ac:dyDescent="0.25">
      <c r="A1401" s="231"/>
    </row>
    <row r="1402" spans="1:1" s="229" customFormat="1" x14ac:dyDescent="0.25">
      <c r="A1402" s="231"/>
    </row>
    <row r="1403" spans="1:1" s="229" customFormat="1" x14ac:dyDescent="0.25">
      <c r="A1403" s="231"/>
    </row>
    <row r="1404" spans="1:1" s="229" customFormat="1" x14ac:dyDescent="0.25">
      <c r="A1404" s="231"/>
    </row>
    <row r="1405" spans="1:1" s="229" customFormat="1" x14ac:dyDescent="0.25">
      <c r="A1405" s="231"/>
    </row>
    <row r="1406" spans="1:1" s="229" customFormat="1" x14ac:dyDescent="0.25">
      <c r="A1406" s="231"/>
    </row>
    <row r="1407" spans="1:1" s="229" customFormat="1" x14ac:dyDescent="0.25">
      <c r="A1407" s="231"/>
    </row>
    <row r="1408" spans="1:1" s="229" customFormat="1" x14ac:dyDescent="0.25">
      <c r="A1408" s="231"/>
    </row>
    <row r="1409" spans="1:1" s="229" customFormat="1" x14ac:dyDescent="0.25">
      <c r="A1409" s="231"/>
    </row>
    <row r="1410" spans="1:1" s="229" customFormat="1" x14ac:dyDescent="0.25">
      <c r="A1410" s="231"/>
    </row>
    <row r="1411" spans="1:1" s="229" customFormat="1" x14ac:dyDescent="0.25">
      <c r="A1411" s="231"/>
    </row>
    <row r="1412" spans="1:1" s="229" customFormat="1" x14ac:dyDescent="0.25">
      <c r="A1412" s="231"/>
    </row>
    <row r="1413" spans="1:1" s="229" customFormat="1" x14ac:dyDescent="0.25">
      <c r="A1413" s="231"/>
    </row>
    <row r="1414" spans="1:1" s="229" customFormat="1" x14ac:dyDescent="0.25">
      <c r="A1414" s="231"/>
    </row>
    <row r="1415" spans="1:1" s="229" customFormat="1" x14ac:dyDescent="0.25">
      <c r="A1415" s="231"/>
    </row>
    <row r="1416" spans="1:1" s="229" customFormat="1" x14ac:dyDescent="0.25">
      <c r="A1416" s="231"/>
    </row>
    <row r="1417" spans="1:1" s="229" customFormat="1" x14ac:dyDescent="0.25">
      <c r="A1417" s="231"/>
    </row>
    <row r="1418" spans="1:1" s="229" customFormat="1" x14ac:dyDescent="0.25">
      <c r="A1418" s="231"/>
    </row>
    <row r="1419" spans="1:1" s="229" customFormat="1" x14ac:dyDescent="0.25">
      <c r="A1419" s="231"/>
    </row>
    <row r="1420" spans="1:1" s="229" customFormat="1" x14ac:dyDescent="0.25">
      <c r="A1420" s="231"/>
    </row>
    <row r="1421" spans="1:1" s="229" customFormat="1" x14ac:dyDescent="0.25">
      <c r="A1421" s="231"/>
    </row>
    <row r="1422" spans="1:1" s="229" customFormat="1" x14ac:dyDescent="0.25">
      <c r="A1422" s="231"/>
    </row>
    <row r="1423" spans="1:1" s="229" customFormat="1" x14ac:dyDescent="0.25">
      <c r="A1423" s="231"/>
    </row>
    <row r="1424" spans="1:1" s="229" customFormat="1" x14ac:dyDescent="0.25">
      <c r="A1424" s="231"/>
    </row>
    <row r="1425" spans="1:1" s="229" customFormat="1" x14ac:dyDescent="0.25">
      <c r="A1425" s="231"/>
    </row>
    <row r="1426" spans="1:1" s="229" customFormat="1" x14ac:dyDescent="0.25">
      <c r="A1426" s="231"/>
    </row>
    <row r="1427" spans="1:1" s="229" customFormat="1" x14ac:dyDescent="0.25">
      <c r="A1427" s="231"/>
    </row>
    <row r="1428" spans="1:1" s="229" customFormat="1" x14ac:dyDescent="0.25">
      <c r="A1428" s="231"/>
    </row>
    <row r="1429" spans="1:1" s="229" customFormat="1" x14ac:dyDescent="0.25">
      <c r="A1429" s="231"/>
    </row>
    <row r="1430" spans="1:1" s="229" customFormat="1" x14ac:dyDescent="0.25">
      <c r="A1430" s="231"/>
    </row>
    <row r="1431" spans="1:1" s="229" customFormat="1" x14ac:dyDescent="0.25">
      <c r="A1431" s="231"/>
    </row>
    <row r="1432" spans="1:1" s="229" customFormat="1" x14ac:dyDescent="0.25">
      <c r="A1432" s="231"/>
    </row>
    <row r="1433" spans="1:1" s="229" customFormat="1" x14ac:dyDescent="0.25">
      <c r="A1433" s="231"/>
    </row>
    <row r="1434" spans="1:1" s="229" customFormat="1" x14ac:dyDescent="0.25">
      <c r="A1434" s="231"/>
    </row>
    <row r="1435" spans="1:1" s="229" customFormat="1" x14ac:dyDescent="0.25">
      <c r="A1435" s="231"/>
    </row>
    <row r="1436" spans="1:1" s="229" customFormat="1" x14ac:dyDescent="0.25">
      <c r="A1436" s="231"/>
    </row>
    <row r="1437" spans="1:1" s="229" customFormat="1" x14ac:dyDescent="0.25">
      <c r="A1437" s="231"/>
    </row>
    <row r="1438" spans="1:1" s="229" customFormat="1" x14ac:dyDescent="0.25">
      <c r="A1438" s="231"/>
    </row>
    <row r="1439" spans="1:1" s="229" customFormat="1" x14ac:dyDescent="0.25">
      <c r="A1439" s="231"/>
    </row>
    <row r="1440" spans="1:1" s="229" customFormat="1" x14ac:dyDescent="0.25">
      <c r="A1440" s="231"/>
    </row>
    <row r="1441" spans="1:1" s="229" customFormat="1" x14ac:dyDescent="0.25">
      <c r="A1441" s="231"/>
    </row>
    <row r="1442" spans="1:1" s="229" customFormat="1" x14ac:dyDescent="0.25">
      <c r="A1442" s="231"/>
    </row>
    <row r="1443" spans="1:1" s="229" customFormat="1" x14ac:dyDescent="0.25">
      <c r="A1443" s="231"/>
    </row>
    <row r="1444" spans="1:1" s="229" customFormat="1" x14ac:dyDescent="0.25">
      <c r="A1444" s="231"/>
    </row>
    <row r="1445" spans="1:1" s="229" customFormat="1" x14ac:dyDescent="0.25">
      <c r="A1445" s="231"/>
    </row>
    <row r="1446" spans="1:1" s="229" customFormat="1" x14ac:dyDescent="0.25">
      <c r="A1446" s="231"/>
    </row>
    <row r="1447" spans="1:1" s="229" customFormat="1" x14ac:dyDescent="0.25">
      <c r="A1447" s="231"/>
    </row>
    <row r="1448" spans="1:1" s="229" customFormat="1" x14ac:dyDescent="0.25">
      <c r="A1448" s="231"/>
    </row>
    <row r="1449" spans="1:1" s="229" customFormat="1" x14ac:dyDescent="0.25">
      <c r="A1449" s="231"/>
    </row>
    <row r="1450" spans="1:1" s="229" customFormat="1" x14ac:dyDescent="0.25">
      <c r="A1450" s="231"/>
    </row>
    <row r="1451" spans="1:1" s="229" customFormat="1" x14ac:dyDescent="0.25">
      <c r="A1451" s="231"/>
    </row>
    <row r="1452" spans="1:1" s="229" customFormat="1" x14ac:dyDescent="0.25">
      <c r="A1452" s="231"/>
    </row>
    <row r="1453" spans="1:1" s="229" customFormat="1" x14ac:dyDescent="0.25">
      <c r="A1453" s="231"/>
    </row>
    <row r="1454" spans="1:1" s="229" customFormat="1" x14ac:dyDescent="0.25">
      <c r="A1454" s="231"/>
    </row>
    <row r="1455" spans="1:1" s="229" customFormat="1" x14ac:dyDescent="0.25">
      <c r="A1455" s="231"/>
    </row>
    <row r="1456" spans="1:1" s="229" customFormat="1" x14ac:dyDescent="0.25">
      <c r="A1456" s="231"/>
    </row>
    <row r="1457" spans="1:1" s="229" customFormat="1" x14ac:dyDescent="0.25">
      <c r="A1457" s="231"/>
    </row>
    <row r="1458" spans="1:1" s="229" customFormat="1" x14ac:dyDescent="0.25">
      <c r="A1458" s="231"/>
    </row>
    <row r="1459" spans="1:1" s="229" customFormat="1" x14ac:dyDescent="0.25">
      <c r="A1459" s="231"/>
    </row>
    <row r="1460" spans="1:1" s="229" customFormat="1" x14ac:dyDescent="0.25">
      <c r="A1460" s="231"/>
    </row>
    <row r="1461" spans="1:1" s="229" customFormat="1" x14ac:dyDescent="0.25">
      <c r="A1461" s="231"/>
    </row>
    <row r="1462" spans="1:1" s="229" customFormat="1" x14ac:dyDescent="0.25">
      <c r="A1462" s="231"/>
    </row>
    <row r="1463" spans="1:1" s="229" customFormat="1" x14ac:dyDescent="0.25">
      <c r="A1463" s="231"/>
    </row>
    <row r="1464" spans="1:1" s="229" customFormat="1" x14ac:dyDescent="0.25">
      <c r="A1464" s="231"/>
    </row>
    <row r="1465" spans="1:1" s="229" customFormat="1" x14ac:dyDescent="0.25">
      <c r="A1465" s="231"/>
    </row>
    <row r="1466" spans="1:1" s="229" customFormat="1" x14ac:dyDescent="0.25">
      <c r="A1466" s="231"/>
    </row>
    <row r="1467" spans="1:1" s="229" customFormat="1" x14ac:dyDescent="0.25">
      <c r="A1467" s="231"/>
    </row>
    <row r="1468" spans="1:1" s="229" customFormat="1" x14ac:dyDescent="0.25">
      <c r="A1468" s="231"/>
    </row>
    <row r="1469" spans="1:1" s="229" customFormat="1" x14ac:dyDescent="0.25">
      <c r="A1469" s="231"/>
    </row>
    <row r="1470" spans="1:1" s="229" customFormat="1" x14ac:dyDescent="0.25">
      <c r="A1470" s="231"/>
    </row>
    <row r="1471" spans="1:1" s="229" customFormat="1" x14ac:dyDescent="0.25">
      <c r="A1471" s="231"/>
    </row>
    <row r="1472" spans="1:1" s="229" customFormat="1" x14ac:dyDescent="0.25">
      <c r="A1472" s="231"/>
    </row>
    <row r="1473" spans="1:1" s="229" customFormat="1" x14ac:dyDescent="0.25">
      <c r="A1473" s="231"/>
    </row>
    <row r="1474" spans="1:1" s="229" customFormat="1" x14ac:dyDescent="0.25">
      <c r="A1474" s="231"/>
    </row>
    <row r="1475" spans="1:1" s="229" customFormat="1" x14ac:dyDescent="0.25">
      <c r="A1475" s="231"/>
    </row>
    <row r="1476" spans="1:1" s="229" customFormat="1" x14ac:dyDescent="0.25">
      <c r="A1476" s="231"/>
    </row>
    <row r="1477" spans="1:1" s="229" customFormat="1" x14ac:dyDescent="0.25">
      <c r="A1477" s="231"/>
    </row>
    <row r="1478" spans="1:1" s="229" customFormat="1" x14ac:dyDescent="0.25">
      <c r="A1478" s="231"/>
    </row>
    <row r="1479" spans="1:1" s="229" customFormat="1" x14ac:dyDescent="0.25">
      <c r="A1479" s="231"/>
    </row>
    <row r="1480" spans="1:1" s="229" customFormat="1" x14ac:dyDescent="0.25">
      <c r="A1480" s="231"/>
    </row>
    <row r="1481" spans="1:1" s="229" customFormat="1" x14ac:dyDescent="0.25">
      <c r="A1481" s="231"/>
    </row>
    <row r="1482" spans="1:1" s="229" customFormat="1" x14ac:dyDescent="0.25">
      <c r="A1482" s="231"/>
    </row>
    <row r="1483" spans="1:1" s="229" customFormat="1" x14ac:dyDescent="0.25">
      <c r="A1483" s="231"/>
    </row>
    <row r="1484" spans="1:1" s="229" customFormat="1" x14ac:dyDescent="0.25">
      <c r="A1484" s="231"/>
    </row>
    <row r="1485" spans="1:1" s="229" customFormat="1" x14ac:dyDescent="0.25">
      <c r="A1485" s="231"/>
    </row>
    <row r="1486" spans="1:1" s="229" customFormat="1" x14ac:dyDescent="0.25">
      <c r="A1486" s="231"/>
    </row>
    <row r="1487" spans="1:1" s="229" customFormat="1" x14ac:dyDescent="0.25">
      <c r="A1487" s="231"/>
    </row>
    <row r="1488" spans="1:1" s="229" customFormat="1" x14ac:dyDescent="0.25">
      <c r="A1488" s="231"/>
    </row>
    <row r="1489" spans="1:1" s="229" customFormat="1" x14ac:dyDescent="0.25">
      <c r="A1489" s="231"/>
    </row>
    <row r="1490" spans="1:1" s="229" customFormat="1" x14ac:dyDescent="0.25">
      <c r="A1490" s="231"/>
    </row>
    <row r="1491" spans="1:1" s="229" customFormat="1" x14ac:dyDescent="0.25">
      <c r="A1491" s="231"/>
    </row>
    <row r="1492" spans="1:1" s="229" customFormat="1" x14ac:dyDescent="0.25">
      <c r="A1492" s="231"/>
    </row>
    <row r="1493" spans="1:1" s="229" customFormat="1" x14ac:dyDescent="0.25">
      <c r="A1493" s="231"/>
    </row>
    <row r="1494" spans="1:1" s="229" customFormat="1" x14ac:dyDescent="0.25">
      <c r="A1494" s="231"/>
    </row>
    <row r="1495" spans="1:1" s="229" customFormat="1" x14ac:dyDescent="0.25">
      <c r="A1495" s="231"/>
    </row>
    <row r="1496" spans="1:1" s="229" customFormat="1" x14ac:dyDescent="0.25">
      <c r="A1496" s="231"/>
    </row>
    <row r="1497" spans="1:1" s="229" customFormat="1" x14ac:dyDescent="0.25">
      <c r="A1497" s="231"/>
    </row>
    <row r="1498" spans="1:1" s="229" customFormat="1" x14ac:dyDescent="0.25">
      <c r="A1498" s="231"/>
    </row>
    <row r="1499" spans="1:1" s="229" customFormat="1" x14ac:dyDescent="0.25">
      <c r="A1499" s="231"/>
    </row>
    <row r="1500" spans="1:1" s="229" customFormat="1" x14ac:dyDescent="0.25">
      <c r="A1500" s="231"/>
    </row>
    <row r="1501" spans="1:1" s="229" customFormat="1" x14ac:dyDescent="0.25">
      <c r="A1501" s="231"/>
    </row>
    <row r="1502" spans="1:1" s="229" customFormat="1" x14ac:dyDescent="0.25">
      <c r="A1502" s="231"/>
    </row>
    <row r="1503" spans="1:1" s="229" customFormat="1" x14ac:dyDescent="0.25">
      <c r="A1503" s="231"/>
    </row>
    <row r="1504" spans="1:1" s="229" customFormat="1" x14ac:dyDescent="0.25">
      <c r="A1504" s="231"/>
    </row>
    <row r="1505" spans="1:1" s="229" customFormat="1" x14ac:dyDescent="0.25">
      <c r="A1505" s="231"/>
    </row>
    <row r="1506" spans="1:1" s="229" customFormat="1" x14ac:dyDescent="0.25">
      <c r="A1506" s="231"/>
    </row>
    <row r="1507" spans="1:1" s="229" customFormat="1" x14ac:dyDescent="0.25">
      <c r="A1507" s="231"/>
    </row>
    <row r="1508" spans="1:1" s="229" customFormat="1" x14ac:dyDescent="0.25">
      <c r="A1508" s="231"/>
    </row>
    <row r="1509" spans="1:1" s="229" customFormat="1" x14ac:dyDescent="0.25">
      <c r="A1509" s="231"/>
    </row>
    <row r="1510" spans="1:1" s="229" customFormat="1" x14ac:dyDescent="0.25">
      <c r="A1510" s="231"/>
    </row>
    <row r="1511" spans="1:1" s="229" customFormat="1" x14ac:dyDescent="0.25">
      <c r="A1511" s="231"/>
    </row>
    <row r="1512" spans="1:1" s="229" customFormat="1" x14ac:dyDescent="0.25">
      <c r="A1512" s="231"/>
    </row>
    <row r="1513" spans="1:1" s="229" customFormat="1" x14ac:dyDescent="0.25">
      <c r="A1513" s="231"/>
    </row>
    <row r="1514" spans="1:1" s="229" customFormat="1" x14ac:dyDescent="0.25">
      <c r="A1514" s="231"/>
    </row>
    <row r="1515" spans="1:1" s="229" customFormat="1" x14ac:dyDescent="0.25">
      <c r="A1515" s="231"/>
    </row>
    <row r="1516" spans="1:1" s="229" customFormat="1" x14ac:dyDescent="0.25">
      <c r="A1516" s="231"/>
    </row>
    <row r="1517" spans="1:1" s="229" customFormat="1" x14ac:dyDescent="0.25">
      <c r="A1517" s="231"/>
    </row>
    <row r="1518" spans="1:1" s="229" customFormat="1" x14ac:dyDescent="0.25">
      <c r="A1518" s="231"/>
    </row>
    <row r="1519" spans="1:1" s="229" customFormat="1" x14ac:dyDescent="0.25">
      <c r="A1519" s="231"/>
    </row>
    <row r="1520" spans="1:1" s="229" customFormat="1" x14ac:dyDescent="0.25">
      <c r="A1520" s="231"/>
    </row>
    <row r="1521" spans="1:1" s="229" customFormat="1" x14ac:dyDescent="0.25">
      <c r="A1521" s="231"/>
    </row>
    <row r="1522" spans="1:1" s="229" customFormat="1" x14ac:dyDescent="0.25">
      <c r="A1522" s="231"/>
    </row>
    <row r="1523" spans="1:1" s="229" customFormat="1" x14ac:dyDescent="0.25">
      <c r="A1523" s="231"/>
    </row>
    <row r="1524" spans="1:1" s="229" customFormat="1" x14ac:dyDescent="0.25">
      <c r="A1524" s="231"/>
    </row>
    <row r="1525" spans="1:1" s="229" customFormat="1" x14ac:dyDescent="0.25">
      <c r="A1525" s="231"/>
    </row>
    <row r="1526" spans="1:1" s="229" customFormat="1" x14ac:dyDescent="0.25">
      <c r="A1526" s="231"/>
    </row>
    <row r="1527" spans="1:1" s="229" customFormat="1" x14ac:dyDescent="0.25">
      <c r="A1527" s="231"/>
    </row>
    <row r="1528" spans="1:1" s="229" customFormat="1" x14ac:dyDescent="0.25">
      <c r="A1528" s="231"/>
    </row>
    <row r="1529" spans="1:1" s="229" customFormat="1" x14ac:dyDescent="0.25">
      <c r="A1529" s="231"/>
    </row>
    <row r="1530" spans="1:1" s="229" customFormat="1" x14ac:dyDescent="0.25">
      <c r="A1530" s="231"/>
    </row>
    <row r="1531" spans="1:1" s="229" customFormat="1" x14ac:dyDescent="0.25">
      <c r="A1531" s="231"/>
    </row>
    <row r="1532" spans="1:1" s="229" customFormat="1" x14ac:dyDescent="0.25">
      <c r="A1532" s="231"/>
    </row>
    <row r="1533" spans="1:1" s="229" customFormat="1" x14ac:dyDescent="0.25">
      <c r="A1533" s="231"/>
    </row>
    <row r="1534" spans="1:1" s="229" customFormat="1" x14ac:dyDescent="0.25">
      <c r="A1534" s="231"/>
    </row>
    <row r="1535" spans="1:1" s="229" customFormat="1" x14ac:dyDescent="0.25">
      <c r="A1535" s="231"/>
    </row>
    <row r="1536" spans="1:1" s="229" customFormat="1" x14ac:dyDescent="0.25">
      <c r="A1536" s="231"/>
    </row>
    <row r="1537" spans="1:1" s="229" customFormat="1" x14ac:dyDescent="0.25">
      <c r="A1537" s="231"/>
    </row>
    <row r="1538" spans="1:1" s="229" customFormat="1" x14ac:dyDescent="0.25">
      <c r="A1538" s="231"/>
    </row>
    <row r="1539" spans="1:1" s="229" customFormat="1" x14ac:dyDescent="0.25">
      <c r="A1539" s="231"/>
    </row>
    <row r="1540" spans="1:1" s="229" customFormat="1" x14ac:dyDescent="0.25">
      <c r="A1540" s="231"/>
    </row>
    <row r="1541" spans="1:1" s="229" customFormat="1" x14ac:dyDescent="0.25">
      <c r="A1541" s="231"/>
    </row>
    <row r="1542" spans="1:1" s="229" customFormat="1" x14ac:dyDescent="0.25">
      <c r="A1542" s="231"/>
    </row>
    <row r="1543" spans="1:1" s="229" customFormat="1" x14ac:dyDescent="0.25">
      <c r="A1543" s="231"/>
    </row>
    <row r="1544" spans="1:1" s="229" customFormat="1" x14ac:dyDescent="0.25">
      <c r="A1544" s="231"/>
    </row>
    <row r="1545" spans="1:1" s="229" customFormat="1" x14ac:dyDescent="0.25">
      <c r="A1545" s="231"/>
    </row>
    <row r="1546" spans="1:1" s="229" customFormat="1" x14ac:dyDescent="0.25">
      <c r="A1546" s="231"/>
    </row>
    <row r="1547" spans="1:1" s="229" customFormat="1" x14ac:dyDescent="0.25">
      <c r="A1547" s="231"/>
    </row>
    <row r="1548" spans="1:1" s="229" customFormat="1" x14ac:dyDescent="0.25">
      <c r="A1548" s="231"/>
    </row>
    <row r="1549" spans="1:1" s="229" customFormat="1" x14ac:dyDescent="0.25">
      <c r="A1549" s="231"/>
    </row>
    <row r="1550" spans="1:1" s="229" customFormat="1" x14ac:dyDescent="0.25">
      <c r="A1550" s="231"/>
    </row>
    <row r="1551" spans="1:1" s="229" customFormat="1" x14ac:dyDescent="0.25">
      <c r="A1551" s="231"/>
    </row>
    <row r="1552" spans="1:1" s="229" customFormat="1" x14ac:dyDescent="0.25">
      <c r="A1552" s="231"/>
    </row>
    <row r="1553" spans="1:1" s="229" customFormat="1" x14ac:dyDescent="0.25">
      <c r="A1553" s="231"/>
    </row>
    <row r="1554" spans="1:1" s="229" customFormat="1" x14ac:dyDescent="0.25">
      <c r="A1554" s="231"/>
    </row>
    <row r="1555" spans="1:1" s="229" customFormat="1" x14ac:dyDescent="0.25">
      <c r="A1555" s="231"/>
    </row>
    <row r="1556" spans="1:1" s="229" customFormat="1" x14ac:dyDescent="0.25">
      <c r="A1556" s="231"/>
    </row>
    <row r="1557" spans="1:1" s="229" customFormat="1" x14ac:dyDescent="0.25">
      <c r="A1557" s="231"/>
    </row>
    <row r="1558" spans="1:1" s="229" customFormat="1" x14ac:dyDescent="0.25">
      <c r="A1558" s="231"/>
    </row>
    <row r="1559" spans="1:1" s="229" customFormat="1" x14ac:dyDescent="0.25">
      <c r="A1559" s="231"/>
    </row>
    <row r="1560" spans="1:1" s="229" customFormat="1" x14ac:dyDescent="0.25">
      <c r="A1560" s="231"/>
    </row>
    <row r="1561" spans="1:1" s="229" customFormat="1" x14ac:dyDescent="0.25">
      <c r="A1561" s="231"/>
    </row>
    <row r="1562" spans="1:1" s="229" customFormat="1" x14ac:dyDescent="0.25">
      <c r="A1562" s="231"/>
    </row>
    <row r="1563" spans="1:1" s="229" customFormat="1" x14ac:dyDescent="0.25">
      <c r="A1563" s="231"/>
    </row>
    <row r="1564" spans="1:1" s="229" customFormat="1" x14ac:dyDescent="0.25">
      <c r="A1564" s="231"/>
    </row>
    <row r="1565" spans="1:1" s="229" customFormat="1" x14ac:dyDescent="0.25">
      <c r="A1565" s="231"/>
    </row>
    <row r="1566" spans="1:1" s="229" customFormat="1" x14ac:dyDescent="0.25">
      <c r="A1566" s="231"/>
    </row>
    <row r="1567" spans="1:1" s="229" customFormat="1" x14ac:dyDescent="0.25">
      <c r="A1567" s="231"/>
    </row>
    <row r="1568" spans="1:1" s="229" customFormat="1" x14ac:dyDescent="0.25">
      <c r="A1568" s="231"/>
    </row>
    <row r="1569" spans="1:1" s="229" customFormat="1" x14ac:dyDescent="0.25">
      <c r="A1569" s="231"/>
    </row>
    <row r="1570" spans="1:1" s="229" customFormat="1" x14ac:dyDescent="0.25">
      <c r="A1570" s="231"/>
    </row>
    <row r="1571" spans="1:1" s="229" customFormat="1" x14ac:dyDescent="0.25">
      <c r="A1571" s="231"/>
    </row>
    <row r="1572" spans="1:1" s="229" customFormat="1" x14ac:dyDescent="0.25">
      <c r="A1572" s="231"/>
    </row>
    <row r="1573" spans="1:1" s="229" customFormat="1" x14ac:dyDescent="0.25">
      <c r="A1573" s="231"/>
    </row>
    <row r="1574" spans="1:1" s="229" customFormat="1" x14ac:dyDescent="0.25">
      <c r="A1574" s="231"/>
    </row>
    <row r="1575" spans="1:1" s="229" customFormat="1" x14ac:dyDescent="0.25">
      <c r="A1575" s="231"/>
    </row>
    <row r="1576" spans="1:1" s="229" customFormat="1" x14ac:dyDescent="0.25">
      <c r="A1576" s="231"/>
    </row>
    <row r="1577" spans="1:1" s="229" customFormat="1" x14ac:dyDescent="0.25">
      <c r="A1577" s="231"/>
    </row>
    <row r="1578" spans="1:1" s="229" customFormat="1" x14ac:dyDescent="0.25">
      <c r="A1578" s="231"/>
    </row>
    <row r="1579" spans="1:1" s="229" customFormat="1" x14ac:dyDescent="0.25">
      <c r="A1579" s="231"/>
    </row>
    <row r="1580" spans="1:1" s="229" customFormat="1" x14ac:dyDescent="0.25">
      <c r="A1580" s="231"/>
    </row>
    <row r="1581" spans="1:1" s="229" customFormat="1" x14ac:dyDescent="0.25">
      <c r="A1581" s="231"/>
    </row>
    <row r="1582" spans="1:1" s="229" customFormat="1" x14ac:dyDescent="0.25">
      <c r="A1582" s="231"/>
    </row>
    <row r="1583" spans="1:1" s="229" customFormat="1" x14ac:dyDescent="0.25">
      <c r="A1583" s="231"/>
    </row>
    <row r="1584" spans="1:1" s="229" customFormat="1" x14ac:dyDescent="0.25">
      <c r="A1584" s="231"/>
    </row>
    <row r="1585" spans="1:1" s="229" customFormat="1" x14ac:dyDescent="0.25">
      <c r="A1585" s="231"/>
    </row>
    <row r="1586" spans="1:1" s="229" customFormat="1" x14ac:dyDescent="0.25">
      <c r="A1586" s="231"/>
    </row>
    <row r="1587" spans="1:1" s="229" customFormat="1" x14ac:dyDescent="0.25">
      <c r="A1587" s="231"/>
    </row>
    <row r="1588" spans="1:1" s="229" customFormat="1" x14ac:dyDescent="0.25">
      <c r="A1588" s="231"/>
    </row>
    <row r="1589" spans="1:1" s="229" customFormat="1" x14ac:dyDescent="0.25">
      <c r="A1589" s="231"/>
    </row>
    <row r="1590" spans="1:1" s="229" customFormat="1" x14ac:dyDescent="0.25">
      <c r="A1590" s="231"/>
    </row>
    <row r="1591" spans="1:1" s="229" customFormat="1" x14ac:dyDescent="0.25">
      <c r="A1591" s="231"/>
    </row>
    <row r="1592" spans="1:1" s="229" customFormat="1" x14ac:dyDescent="0.25">
      <c r="A1592" s="231"/>
    </row>
    <row r="1593" spans="1:1" s="229" customFormat="1" x14ac:dyDescent="0.25">
      <c r="A1593" s="231"/>
    </row>
    <row r="1594" spans="1:1" s="229" customFormat="1" x14ac:dyDescent="0.25">
      <c r="A1594" s="231"/>
    </row>
    <row r="1595" spans="1:1" s="229" customFormat="1" x14ac:dyDescent="0.25">
      <c r="A1595" s="231"/>
    </row>
    <row r="1596" spans="1:1" s="229" customFormat="1" x14ac:dyDescent="0.25">
      <c r="A1596" s="231"/>
    </row>
    <row r="1597" spans="1:1" s="229" customFormat="1" x14ac:dyDescent="0.25">
      <c r="A1597" s="231"/>
    </row>
    <row r="1598" spans="1:1" s="229" customFormat="1" x14ac:dyDescent="0.25">
      <c r="A1598" s="231"/>
    </row>
    <row r="1599" spans="1:1" s="229" customFormat="1" x14ac:dyDescent="0.25">
      <c r="A1599" s="231"/>
    </row>
    <row r="1600" spans="1:1" s="229" customFormat="1" x14ac:dyDescent="0.25">
      <c r="A1600" s="231"/>
    </row>
    <row r="1601" spans="1:1" s="229" customFormat="1" x14ac:dyDescent="0.25">
      <c r="A1601" s="231"/>
    </row>
    <row r="1602" spans="1:1" s="229" customFormat="1" x14ac:dyDescent="0.25">
      <c r="A1602" s="231"/>
    </row>
    <row r="1603" spans="1:1" s="229" customFormat="1" x14ac:dyDescent="0.25">
      <c r="A1603" s="231"/>
    </row>
    <row r="1604" spans="1:1" s="229" customFormat="1" x14ac:dyDescent="0.25">
      <c r="A1604" s="231"/>
    </row>
    <row r="1605" spans="1:1" s="229" customFormat="1" x14ac:dyDescent="0.25">
      <c r="A1605" s="231"/>
    </row>
    <row r="1606" spans="1:1" s="229" customFormat="1" x14ac:dyDescent="0.25">
      <c r="A1606" s="231"/>
    </row>
    <row r="1607" spans="1:1" s="229" customFormat="1" x14ac:dyDescent="0.25">
      <c r="A1607" s="231"/>
    </row>
    <row r="1608" spans="1:1" s="229" customFormat="1" x14ac:dyDescent="0.25">
      <c r="A1608" s="231"/>
    </row>
    <row r="1609" spans="1:1" s="229" customFormat="1" x14ac:dyDescent="0.25">
      <c r="A1609" s="231"/>
    </row>
    <row r="1610" spans="1:1" s="229" customFormat="1" x14ac:dyDescent="0.25">
      <c r="A1610" s="231"/>
    </row>
    <row r="1611" spans="1:1" s="229" customFormat="1" x14ac:dyDescent="0.25">
      <c r="A1611" s="231"/>
    </row>
    <row r="1612" spans="1:1" s="229" customFormat="1" x14ac:dyDescent="0.25">
      <c r="A1612" s="231"/>
    </row>
    <row r="1613" spans="1:1" s="229" customFormat="1" x14ac:dyDescent="0.25">
      <c r="A1613" s="231"/>
    </row>
    <row r="1614" spans="1:1" s="229" customFormat="1" x14ac:dyDescent="0.25">
      <c r="A1614" s="231"/>
    </row>
    <row r="1615" spans="1:1" s="229" customFormat="1" x14ac:dyDescent="0.25">
      <c r="A1615" s="231"/>
    </row>
    <row r="1616" spans="1:1" s="229" customFormat="1" x14ac:dyDescent="0.25">
      <c r="A1616" s="231"/>
    </row>
    <row r="1617" spans="1:1" s="229" customFormat="1" x14ac:dyDescent="0.25">
      <c r="A1617" s="231"/>
    </row>
    <row r="1618" spans="1:1" s="229" customFormat="1" x14ac:dyDescent="0.25">
      <c r="A1618" s="231"/>
    </row>
    <row r="1619" spans="1:1" s="229" customFormat="1" x14ac:dyDescent="0.25">
      <c r="A1619" s="231"/>
    </row>
    <row r="1620" spans="1:1" s="229" customFormat="1" x14ac:dyDescent="0.25">
      <c r="A1620" s="231"/>
    </row>
    <row r="1621" spans="1:1" s="229" customFormat="1" x14ac:dyDescent="0.25">
      <c r="A1621" s="231"/>
    </row>
    <row r="1622" spans="1:1" s="229" customFormat="1" x14ac:dyDescent="0.25">
      <c r="A1622" s="231"/>
    </row>
    <row r="1623" spans="1:1" s="229" customFormat="1" x14ac:dyDescent="0.25">
      <c r="A1623" s="231"/>
    </row>
    <row r="1624" spans="1:1" s="229" customFormat="1" x14ac:dyDescent="0.25">
      <c r="A1624" s="231"/>
    </row>
    <row r="1625" spans="1:1" s="229" customFormat="1" x14ac:dyDescent="0.25">
      <c r="A1625" s="231"/>
    </row>
    <row r="1626" spans="1:1" s="229" customFormat="1" x14ac:dyDescent="0.25">
      <c r="A1626" s="231"/>
    </row>
    <row r="1627" spans="1:1" s="229" customFormat="1" x14ac:dyDescent="0.25">
      <c r="A1627" s="231"/>
    </row>
    <row r="1628" spans="1:1" s="229" customFormat="1" x14ac:dyDescent="0.25">
      <c r="A1628" s="231"/>
    </row>
    <row r="1629" spans="1:1" s="229" customFormat="1" x14ac:dyDescent="0.25">
      <c r="A1629" s="231"/>
    </row>
    <row r="1630" spans="1:1" s="229" customFormat="1" x14ac:dyDescent="0.25">
      <c r="A1630" s="231"/>
    </row>
    <row r="1631" spans="1:1" s="229" customFormat="1" x14ac:dyDescent="0.25">
      <c r="A1631" s="231"/>
    </row>
    <row r="1632" spans="1:1" s="229" customFormat="1" x14ac:dyDescent="0.25">
      <c r="A1632" s="231"/>
    </row>
    <row r="1633" spans="1:1" s="229" customFormat="1" x14ac:dyDescent="0.25">
      <c r="A1633" s="231"/>
    </row>
    <row r="1634" spans="1:1" s="229" customFormat="1" x14ac:dyDescent="0.25">
      <c r="A1634" s="231"/>
    </row>
    <row r="1635" spans="1:1" s="229" customFormat="1" x14ac:dyDescent="0.25">
      <c r="A1635" s="231"/>
    </row>
    <row r="1636" spans="1:1" s="229" customFormat="1" x14ac:dyDescent="0.25">
      <c r="A1636" s="231"/>
    </row>
    <row r="1637" spans="1:1" s="229" customFormat="1" x14ac:dyDescent="0.25">
      <c r="A1637" s="231"/>
    </row>
    <row r="1638" spans="1:1" s="229" customFormat="1" x14ac:dyDescent="0.25">
      <c r="A1638" s="231"/>
    </row>
    <row r="1639" spans="1:1" s="229" customFormat="1" x14ac:dyDescent="0.25">
      <c r="A1639" s="231"/>
    </row>
    <row r="1640" spans="1:1" s="229" customFormat="1" x14ac:dyDescent="0.25">
      <c r="A1640" s="231"/>
    </row>
    <row r="1641" spans="1:1" s="229" customFormat="1" x14ac:dyDescent="0.25">
      <c r="A1641" s="231"/>
    </row>
    <row r="1642" spans="1:1" s="229" customFormat="1" x14ac:dyDescent="0.25">
      <c r="A1642" s="231"/>
    </row>
    <row r="1643" spans="1:1" s="229" customFormat="1" x14ac:dyDescent="0.25">
      <c r="A1643" s="231"/>
    </row>
    <row r="1644" spans="1:1" s="229" customFormat="1" x14ac:dyDescent="0.25">
      <c r="A1644" s="231"/>
    </row>
    <row r="1645" spans="1:1" s="229" customFormat="1" x14ac:dyDescent="0.25">
      <c r="A1645" s="231"/>
    </row>
    <row r="1646" spans="1:1" s="229" customFormat="1" x14ac:dyDescent="0.25">
      <c r="A1646" s="231"/>
    </row>
    <row r="1647" spans="1:1" s="229" customFormat="1" x14ac:dyDescent="0.25">
      <c r="A1647" s="231"/>
    </row>
    <row r="1648" spans="1:1" s="229" customFormat="1" x14ac:dyDescent="0.25">
      <c r="A1648" s="231"/>
    </row>
    <row r="1649" spans="1:1" s="229" customFormat="1" x14ac:dyDescent="0.25">
      <c r="A1649" s="231"/>
    </row>
    <row r="1650" spans="1:1" s="229" customFormat="1" x14ac:dyDescent="0.25">
      <c r="A1650" s="231"/>
    </row>
    <row r="1651" spans="1:1" s="229" customFormat="1" x14ac:dyDescent="0.25">
      <c r="A1651" s="231"/>
    </row>
    <row r="1652" spans="1:1" s="229" customFormat="1" x14ac:dyDescent="0.25">
      <c r="A1652" s="231"/>
    </row>
    <row r="1653" spans="1:1" s="229" customFormat="1" x14ac:dyDescent="0.25">
      <c r="A1653" s="231"/>
    </row>
    <row r="1654" spans="1:1" s="229" customFormat="1" x14ac:dyDescent="0.25">
      <c r="A1654" s="231"/>
    </row>
    <row r="1655" spans="1:1" s="229" customFormat="1" x14ac:dyDescent="0.25">
      <c r="A1655" s="231"/>
    </row>
    <row r="1656" spans="1:1" s="229" customFormat="1" x14ac:dyDescent="0.25">
      <c r="A1656" s="231"/>
    </row>
    <row r="1657" spans="1:1" s="229" customFormat="1" x14ac:dyDescent="0.25">
      <c r="A1657" s="231"/>
    </row>
    <row r="1658" spans="1:1" s="229" customFormat="1" x14ac:dyDescent="0.25">
      <c r="A1658" s="231"/>
    </row>
    <row r="1659" spans="1:1" s="229" customFormat="1" x14ac:dyDescent="0.25">
      <c r="A1659" s="231"/>
    </row>
    <row r="1660" spans="1:1" s="229" customFormat="1" x14ac:dyDescent="0.25">
      <c r="A1660" s="231"/>
    </row>
    <row r="1661" spans="1:1" s="229" customFormat="1" x14ac:dyDescent="0.25">
      <c r="A1661" s="231"/>
    </row>
    <row r="1662" spans="1:1" s="229" customFormat="1" x14ac:dyDescent="0.25">
      <c r="A1662" s="231"/>
    </row>
    <row r="1663" spans="1:1" s="229" customFormat="1" x14ac:dyDescent="0.25">
      <c r="A1663" s="231"/>
    </row>
    <row r="1664" spans="1:1" s="229" customFormat="1" x14ac:dyDescent="0.25">
      <c r="A1664" s="231"/>
    </row>
    <row r="1665" spans="1:1" s="229" customFormat="1" x14ac:dyDescent="0.25">
      <c r="A1665" s="231"/>
    </row>
    <row r="1666" spans="1:1" s="229" customFormat="1" x14ac:dyDescent="0.25">
      <c r="A1666" s="231"/>
    </row>
    <row r="1667" spans="1:1" s="229" customFormat="1" x14ac:dyDescent="0.25">
      <c r="A1667" s="231"/>
    </row>
    <row r="1668" spans="1:1" s="229" customFormat="1" x14ac:dyDescent="0.25">
      <c r="A1668" s="231"/>
    </row>
    <row r="1669" spans="1:1" s="229" customFormat="1" x14ac:dyDescent="0.25">
      <c r="A1669" s="231"/>
    </row>
    <row r="1670" spans="1:1" s="229" customFormat="1" x14ac:dyDescent="0.25">
      <c r="A1670" s="231"/>
    </row>
    <row r="1671" spans="1:1" s="229" customFormat="1" x14ac:dyDescent="0.25">
      <c r="A1671" s="231"/>
    </row>
    <row r="1672" spans="1:1" s="229" customFormat="1" x14ac:dyDescent="0.25">
      <c r="A1672" s="231"/>
    </row>
    <row r="1673" spans="1:1" s="229" customFormat="1" x14ac:dyDescent="0.25">
      <c r="A1673" s="231"/>
    </row>
    <row r="1674" spans="1:1" s="229" customFormat="1" x14ac:dyDescent="0.25">
      <c r="A1674" s="231"/>
    </row>
    <row r="1675" spans="1:1" s="229" customFormat="1" x14ac:dyDescent="0.25">
      <c r="A1675" s="231"/>
    </row>
    <row r="1676" spans="1:1" s="229" customFormat="1" x14ac:dyDescent="0.25">
      <c r="A1676" s="231"/>
    </row>
    <row r="1677" spans="1:1" s="229" customFormat="1" x14ac:dyDescent="0.25">
      <c r="A1677" s="231"/>
    </row>
    <row r="1678" spans="1:1" s="229" customFormat="1" x14ac:dyDescent="0.25">
      <c r="A1678" s="231"/>
    </row>
    <row r="1679" spans="1:1" s="229" customFormat="1" x14ac:dyDescent="0.25">
      <c r="A1679" s="231"/>
    </row>
    <row r="1680" spans="1:1" s="229" customFormat="1" x14ac:dyDescent="0.25">
      <c r="A1680" s="231"/>
    </row>
    <row r="1681" spans="1:1" s="229" customFormat="1" x14ac:dyDescent="0.25">
      <c r="A1681" s="231"/>
    </row>
    <row r="1682" spans="1:1" s="229" customFormat="1" x14ac:dyDescent="0.25">
      <c r="A1682" s="231"/>
    </row>
    <row r="1683" spans="1:1" s="229" customFormat="1" x14ac:dyDescent="0.25">
      <c r="A1683" s="231"/>
    </row>
    <row r="1684" spans="1:1" s="229" customFormat="1" x14ac:dyDescent="0.25">
      <c r="A1684" s="231"/>
    </row>
    <row r="1685" spans="1:1" s="229" customFormat="1" x14ac:dyDescent="0.25">
      <c r="A1685" s="231"/>
    </row>
    <row r="1686" spans="1:1" s="229" customFormat="1" x14ac:dyDescent="0.25">
      <c r="A1686" s="231"/>
    </row>
    <row r="1687" spans="1:1" s="229" customFormat="1" x14ac:dyDescent="0.25">
      <c r="A1687" s="231"/>
    </row>
    <row r="1688" spans="1:1" s="229" customFormat="1" x14ac:dyDescent="0.25">
      <c r="A1688" s="231"/>
    </row>
    <row r="1689" spans="1:1" s="229" customFormat="1" x14ac:dyDescent="0.25">
      <c r="A1689" s="231"/>
    </row>
    <row r="1690" spans="1:1" s="229" customFormat="1" x14ac:dyDescent="0.25">
      <c r="A1690" s="231"/>
    </row>
    <row r="1691" spans="1:1" s="229" customFormat="1" x14ac:dyDescent="0.25">
      <c r="A1691" s="231"/>
    </row>
    <row r="1692" spans="1:1" s="229" customFormat="1" x14ac:dyDescent="0.25">
      <c r="A1692" s="231"/>
    </row>
    <row r="1693" spans="1:1" s="229" customFormat="1" x14ac:dyDescent="0.25">
      <c r="A1693" s="231"/>
    </row>
    <row r="1694" spans="1:1" s="229" customFormat="1" x14ac:dyDescent="0.25">
      <c r="A1694" s="231"/>
    </row>
    <row r="1695" spans="1:1" s="229" customFormat="1" x14ac:dyDescent="0.25">
      <c r="A1695" s="231"/>
    </row>
    <row r="1696" spans="1:1" s="229" customFormat="1" x14ac:dyDescent="0.25">
      <c r="A1696" s="231"/>
    </row>
    <row r="1697" spans="1:1" s="229" customFormat="1" x14ac:dyDescent="0.25">
      <c r="A1697" s="231"/>
    </row>
    <row r="1698" spans="1:1" s="229" customFormat="1" x14ac:dyDescent="0.25">
      <c r="A1698" s="231"/>
    </row>
    <row r="1699" spans="1:1" s="229" customFormat="1" x14ac:dyDescent="0.25">
      <c r="A1699" s="231"/>
    </row>
    <row r="1700" spans="1:1" s="229" customFormat="1" x14ac:dyDescent="0.25">
      <c r="A1700" s="231"/>
    </row>
    <row r="1701" spans="1:1" s="229" customFormat="1" x14ac:dyDescent="0.25">
      <c r="A1701" s="231"/>
    </row>
    <row r="1702" spans="1:1" s="229" customFormat="1" x14ac:dyDescent="0.25">
      <c r="A1702" s="231"/>
    </row>
    <row r="1703" spans="1:1" s="229" customFormat="1" x14ac:dyDescent="0.25">
      <c r="A1703" s="231"/>
    </row>
    <row r="1704" spans="1:1" s="229" customFormat="1" x14ac:dyDescent="0.25">
      <c r="A1704" s="231"/>
    </row>
    <row r="1705" spans="1:1" s="229" customFormat="1" x14ac:dyDescent="0.25">
      <c r="A1705" s="231"/>
    </row>
    <row r="1706" spans="1:1" s="229" customFormat="1" x14ac:dyDescent="0.25">
      <c r="A1706" s="231"/>
    </row>
    <row r="1707" spans="1:1" s="229" customFormat="1" x14ac:dyDescent="0.25">
      <c r="A1707" s="231"/>
    </row>
    <row r="1708" spans="1:1" s="229" customFormat="1" x14ac:dyDescent="0.25">
      <c r="A1708" s="231"/>
    </row>
    <row r="1709" spans="1:1" s="229" customFormat="1" x14ac:dyDescent="0.25">
      <c r="A1709" s="231"/>
    </row>
    <row r="1710" spans="1:1" s="229" customFormat="1" x14ac:dyDescent="0.25">
      <c r="A1710" s="231"/>
    </row>
    <row r="1711" spans="1:1" s="229" customFormat="1" x14ac:dyDescent="0.25">
      <c r="A1711" s="231"/>
    </row>
    <row r="1712" spans="1:1" s="229" customFormat="1" x14ac:dyDescent="0.25">
      <c r="A1712" s="231"/>
    </row>
    <row r="1713" spans="1:1" s="229" customFormat="1" x14ac:dyDescent="0.25">
      <c r="A1713" s="231"/>
    </row>
    <row r="1714" spans="1:1" s="229" customFormat="1" x14ac:dyDescent="0.25">
      <c r="A1714" s="231"/>
    </row>
    <row r="1715" spans="1:1" s="229" customFormat="1" x14ac:dyDescent="0.25">
      <c r="A1715" s="231"/>
    </row>
    <row r="1716" spans="1:1" s="229" customFormat="1" x14ac:dyDescent="0.25">
      <c r="A1716" s="231"/>
    </row>
    <row r="1717" spans="1:1" s="229" customFormat="1" x14ac:dyDescent="0.25">
      <c r="A1717" s="231"/>
    </row>
    <row r="1718" spans="1:1" s="229" customFormat="1" x14ac:dyDescent="0.25">
      <c r="A1718" s="231"/>
    </row>
    <row r="1719" spans="1:1" s="229" customFormat="1" x14ac:dyDescent="0.25">
      <c r="A1719" s="231"/>
    </row>
    <row r="1720" spans="1:1" s="229" customFormat="1" x14ac:dyDescent="0.25">
      <c r="A1720" s="231"/>
    </row>
    <row r="1721" spans="1:1" s="229" customFormat="1" x14ac:dyDescent="0.25">
      <c r="A1721" s="231"/>
    </row>
    <row r="1722" spans="1:1" s="229" customFormat="1" x14ac:dyDescent="0.25">
      <c r="A1722" s="231"/>
    </row>
    <row r="1723" spans="1:1" s="229" customFormat="1" x14ac:dyDescent="0.25">
      <c r="A1723" s="231"/>
    </row>
    <row r="1724" spans="1:1" s="229" customFormat="1" x14ac:dyDescent="0.25">
      <c r="A1724" s="231"/>
    </row>
    <row r="1725" spans="1:1" s="229" customFormat="1" x14ac:dyDescent="0.25">
      <c r="A1725" s="231"/>
    </row>
    <row r="1726" spans="1:1" s="229" customFormat="1" x14ac:dyDescent="0.25">
      <c r="A1726" s="231"/>
    </row>
    <row r="1727" spans="1:1" s="229" customFormat="1" x14ac:dyDescent="0.25">
      <c r="A1727" s="231"/>
    </row>
    <row r="1728" spans="1:1" s="229" customFormat="1" x14ac:dyDescent="0.25">
      <c r="A1728" s="231"/>
    </row>
    <row r="1729" spans="1:1" s="229" customFormat="1" x14ac:dyDescent="0.25">
      <c r="A1729" s="231"/>
    </row>
    <row r="1730" spans="1:1" s="229" customFormat="1" x14ac:dyDescent="0.25">
      <c r="A1730" s="231"/>
    </row>
    <row r="1731" spans="1:1" s="229" customFormat="1" x14ac:dyDescent="0.25">
      <c r="A1731" s="231"/>
    </row>
    <row r="1732" spans="1:1" s="229" customFormat="1" x14ac:dyDescent="0.25">
      <c r="A1732" s="231"/>
    </row>
    <row r="1733" spans="1:1" s="229" customFormat="1" x14ac:dyDescent="0.25">
      <c r="A1733" s="231"/>
    </row>
    <row r="1734" spans="1:1" s="229" customFormat="1" x14ac:dyDescent="0.25">
      <c r="A1734" s="231"/>
    </row>
    <row r="1735" spans="1:1" s="229" customFormat="1" x14ac:dyDescent="0.25">
      <c r="A1735" s="231"/>
    </row>
    <row r="1736" spans="1:1" s="229" customFormat="1" x14ac:dyDescent="0.25">
      <c r="A1736" s="231"/>
    </row>
    <row r="1737" spans="1:1" s="229" customFormat="1" x14ac:dyDescent="0.25">
      <c r="A1737" s="231"/>
    </row>
    <row r="1738" spans="1:1" s="229" customFormat="1" x14ac:dyDescent="0.25">
      <c r="A1738" s="231"/>
    </row>
    <row r="1739" spans="1:1" s="229" customFormat="1" x14ac:dyDescent="0.25">
      <c r="A1739" s="231"/>
    </row>
    <row r="1740" spans="1:1" s="229" customFormat="1" x14ac:dyDescent="0.25">
      <c r="A1740" s="231"/>
    </row>
    <row r="1741" spans="1:1" s="229" customFormat="1" x14ac:dyDescent="0.25">
      <c r="A1741" s="231"/>
    </row>
    <row r="1742" spans="1:1" s="229" customFormat="1" x14ac:dyDescent="0.25">
      <c r="A1742" s="231"/>
    </row>
    <row r="1743" spans="1:1" s="229" customFormat="1" x14ac:dyDescent="0.25">
      <c r="A1743" s="231"/>
    </row>
    <row r="1744" spans="1:1" s="229" customFormat="1" x14ac:dyDescent="0.25">
      <c r="A1744" s="231"/>
    </row>
    <row r="1745" spans="1:1" s="229" customFormat="1" x14ac:dyDescent="0.25">
      <c r="A1745" s="231"/>
    </row>
    <row r="1746" spans="1:1" s="229" customFormat="1" x14ac:dyDescent="0.25">
      <c r="A1746" s="231"/>
    </row>
    <row r="1747" spans="1:1" s="229" customFormat="1" x14ac:dyDescent="0.25">
      <c r="A1747" s="231"/>
    </row>
    <row r="1748" spans="1:1" s="229" customFormat="1" x14ac:dyDescent="0.25">
      <c r="A1748" s="231"/>
    </row>
    <row r="1749" spans="1:1" s="229" customFormat="1" x14ac:dyDescent="0.25">
      <c r="A1749" s="231"/>
    </row>
    <row r="1750" spans="1:1" s="229" customFormat="1" x14ac:dyDescent="0.25">
      <c r="A1750" s="231"/>
    </row>
    <row r="1751" spans="1:1" s="229" customFormat="1" x14ac:dyDescent="0.25">
      <c r="A1751" s="231"/>
    </row>
    <row r="1752" spans="1:1" s="229" customFormat="1" x14ac:dyDescent="0.25">
      <c r="A1752" s="231"/>
    </row>
    <row r="1753" spans="1:1" s="229" customFormat="1" x14ac:dyDescent="0.25">
      <c r="A1753" s="231"/>
    </row>
    <row r="1754" spans="1:1" s="229" customFormat="1" x14ac:dyDescent="0.25">
      <c r="A1754" s="231"/>
    </row>
    <row r="1755" spans="1:1" s="229" customFormat="1" x14ac:dyDescent="0.25">
      <c r="A1755" s="231"/>
    </row>
    <row r="1756" spans="1:1" s="229" customFormat="1" x14ac:dyDescent="0.25">
      <c r="A1756" s="231"/>
    </row>
    <row r="1757" spans="1:1" s="229" customFormat="1" x14ac:dyDescent="0.25">
      <c r="A1757" s="231"/>
    </row>
    <row r="1758" spans="1:1" s="229" customFormat="1" x14ac:dyDescent="0.25">
      <c r="A1758" s="231"/>
    </row>
    <row r="1759" spans="1:1" s="229" customFormat="1" x14ac:dyDescent="0.25">
      <c r="A1759" s="231"/>
    </row>
    <row r="1760" spans="1:1" s="229" customFormat="1" x14ac:dyDescent="0.25">
      <c r="A1760" s="231"/>
    </row>
    <row r="1761" spans="1:1" s="229" customFormat="1" x14ac:dyDescent="0.25">
      <c r="A1761" s="231"/>
    </row>
    <row r="1762" spans="1:1" s="229" customFormat="1" x14ac:dyDescent="0.25">
      <c r="A1762" s="231"/>
    </row>
    <row r="1763" spans="1:1" s="229" customFormat="1" x14ac:dyDescent="0.25">
      <c r="A1763" s="231"/>
    </row>
    <row r="1764" spans="1:1" s="229" customFormat="1" x14ac:dyDescent="0.25">
      <c r="A1764" s="231"/>
    </row>
    <row r="1765" spans="1:1" s="229" customFormat="1" x14ac:dyDescent="0.25">
      <c r="A1765" s="231"/>
    </row>
    <row r="1766" spans="1:1" s="229" customFormat="1" x14ac:dyDescent="0.25">
      <c r="A1766" s="231"/>
    </row>
    <row r="1767" spans="1:1" s="229" customFormat="1" x14ac:dyDescent="0.25">
      <c r="A1767" s="231"/>
    </row>
    <row r="1768" spans="1:1" s="229" customFormat="1" x14ac:dyDescent="0.25">
      <c r="A1768" s="231"/>
    </row>
    <row r="1769" spans="1:1" s="229" customFormat="1" x14ac:dyDescent="0.25">
      <c r="A1769" s="231"/>
    </row>
    <row r="1770" spans="1:1" s="229" customFormat="1" x14ac:dyDescent="0.25">
      <c r="A1770" s="231"/>
    </row>
    <row r="1771" spans="1:1" s="229" customFormat="1" x14ac:dyDescent="0.25">
      <c r="A1771" s="231"/>
    </row>
    <row r="1772" spans="1:1" s="229" customFormat="1" x14ac:dyDescent="0.25">
      <c r="A1772" s="231"/>
    </row>
    <row r="1773" spans="1:1" s="229" customFormat="1" x14ac:dyDescent="0.25">
      <c r="A1773" s="231"/>
    </row>
    <row r="1774" spans="1:1" s="229" customFormat="1" x14ac:dyDescent="0.25">
      <c r="A1774" s="231"/>
    </row>
    <row r="1775" spans="1:1" s="229" customFormat="1" x14ac:dyDescent="0.25">
      <c r="A1775" s="231"/>
    </row>
    <row r="1776" spans="1:1" s="229" customFormat="1" x14ac:dyDescent="0.25">
      <c r="A1776" s="231"/>
    </row>
    <row r="1777" spans="1:1" s="229" customFormat="1" x14ac:dyDescent="0.25">
      <c r="A1777" s="231"/>
    </row>
    <row r="1778" spans="1:1" s="229" customFormat="1" x14ac:dyDescent="0.25">
      <c r="A1778" s="231"/>
    </row>
    <row r="1779" spans="1:1" s="229" customFormat="1" x14ac:dyDescent="0.25">
      <c r="A1779" s="231"/>
    </row>
    <row r="1780" spans="1:1" s="229" customFormat="1" x14ac:dyDescent="0.25">
      <c r="A1780" s="231"/>
    </row>
    <row r="1781" spans="1:1" s="229" customFormat="1" x14ac:dyDescent="0.25">
      <c r="A1781" s="231"/>
    </row>
    <row r="1782" spans="1:1" s="229" customFormat="1" x14ac:dyDescent="0.25">
      <c r="A1782" s="231"/>
    </row>
    <row r="1783" spans="1:1" s="229" customFormat="1" x14ac:dyDescent="0.25">
      <c r="A1783" s="231"/>
    </row>
    <row r="1784" spans="1:1" s="229" customFormat="1" x14ac:dyDescent="0.25">
      <c r="A1784" s="231"/>
    </row>
    <row r="1785" spans="1:1" s="229" customFormat="1" x14ac:dyDescent="0.25">
      <c r="A1785" s="231"/>
    </row>
    <row r="1786" spans="1:1" s="229" customFormat="1" x14ac:dyDescent="0.25">
      <c r="A1786" s="231"/>
    </row>
    <row r="1787" spans="1:1" s="229" customFormat="1" x14ac:dyDescent="0.25">
      <c r="A1787" s="231"/>
    </row>
    <row r="1788" spans="1:1" s="229" customFormat="1" x14ac:dyDescent="0.25">
      <c r="A1788" s="231"/>
    </row>
    <row r="1789" spans="1:1" s="229" customFormat="1" x14ac:dyDescent="0.25">
      <c r="A1789" s="231"/>
    </row>
    <row r="1790" spans="1:1" s="229" customFormat="1" x14ac:dyDescent="0.25">
      <c r="A1790" s="231"/>
    </row>
    <row r="1791" spans="1:1" s="229" customFormat="1" x14ac:dyDescent="0.25">
      <c r="A1791" s="231"/>
    </row>
    <row r="1792" spans="1:1" s="229" customFormat="1" x14ac:dyDescent="0.25">
      <c r="A1792" s="231"/>
    </row>
    <row r="1793" spans="1:1" s="229" customFormat="1" x14ac:dyDescent="0.25">
      <c r="A1793" s="231"/>
    </row>
    <row r="1794" spans="1:1" s="229" customFormat="1" x14ac:dyDescent="0.25">
      <c r="A1794" s="231"/>
    </row>
    <row r="1795" spans="1:1" s="229" customFormat="1" x14ac:dyDescent="0.25">
      <c r="A1795" s="231"/>
    </row>
    <row r="1796" spans="1:1" s="229" customFormat="1" x14ac:dyDescent="0.25">
      <c r="A1796" s="231"/>
    </row>
    <row r="1797" spans="1:1" s="229" customFormat="1" x14ac:dyDescent="0.25">
      <c r="A1797" s="231"/>
    </row>
    <row r="1798" spans="1:1" s="229" customFormat="1" x14ac:dyDescent="0.25">
      <c r="A1798" s="231"/>
    </row>
    <row r="1799" spans="1:1" s="229" customFormat="1" x14ac:dyDescent="0.25">
      <c r="A1799" s="231"/>
    </row>
    <row r="1800" spans="1:1" s="229" customFormat="1" x14ac:dyDescent="0.25">
      <c r="A1800" s="231"/>
    </row>
    <row r="1801" spans="1:1" s="229" customFormat="1" x14ac:dyDescent="0.25">
      <c r="A1801" s="231"/>
    </row>
    <row r="1802" spans="1:1" s="229" customFormat="1" x14ac:dyDescent="0.25">
      <c r="A1802" s="231"/>
    </row>
    <row r="1803" spans="1:1" s="229" customFormat="1" x14ac:dyDescent="0.25">
      <c r="A1803" s="231"/>
    </row>
    <row r="1804" spans="1:1" s="229" customFormat="1" x14ac:dyDescent="0.25">
      <c r="A1804" s="231"/>
    </row>
    <row r="1805" spans="1:1" s="229" customFormat="1" x14ac:dyDescent="0.25">
      <c r="A1805" s="231"/>
    </row>
    <row r="1806" spans="1:1" s="229" customFormat="1" x14ac:dyDescent="0.25">
      <c r="A1806" s="231"/>
    </row>
    <row r="1807" spans="1:1" s="229" customFormat="1" x14ac:dyDescent="0.25">
      <c r="A1807" s="231"/>
    </row>
    <row r="1808" spans="1:1" s="229" customFormat="1" x14ac:dyDescent="0.25">
      <c r="A1808" s="231"/>
    </row>
    <row r="1809" spans="1:1" s="229" customFormat="1" x14ac:dyDescent="0.25">
      <c r="A1809" s="231"/>
    </row>
    <row r="1810" spans="1:1" s="229" customFormat="1" x14ac:dyDescent="0.25">
      <c r="A1810" s="231"/>
    </row>
    <row r="1811" spans="1:1" s="229" customFormat="1" x14ac:dyDescent="0.25">
      <c r="A1811" s="231"/>
    </row>
    <row r="1812" spans="1:1" s="229" customFormat="1" x14ac:dyDescent="0.25">
      <c r="A1812" s="231"/>
    </row>
    <row r="1813" spans="1:1" s="229" customFormat="1" x14ac:dyDescent="0.25">
      <c r="A1813" s="231"/>
    </row>
    <row r="1814" spans="1:1" s="229" customFormat="1" x14ac:dyDescent="0.25">
      <c r="A1814" s="231"/>
    </row>
    <row r="1815" spans="1:1" s="229" customFormat="1" x14ac:dyDescent="0.25">
      <c r="A1815" s="231"/>
    </row>
    <row r="1816" spans="1:1" s="229" customFormat="1" x14ac:dyDescent="0.25">
      <c r="A1816" s="231"/>
    </row>
    <row r="1817" spans="1:1" s="229" customFormat="1" x14ac:dyDescent="0.25">
      <c r="A1817" s="231"/>
    </row>
    <row r="1818" spans="1:1" s="229" customFormat="1" x14ac:dyDescent="0.25">
      <c r="A1818" s="231"/>
    </row>
    <row r="1819" spans="1:1" s="229" customFormat="1" x14ac:dyDescent="0.25">
      <c r="A1819" s="231"/>
    </row>
    <row r="1820" spans="1:1" s="229" customFormat="1" x14ac:dyDescent="0.25">
      <c r="A1820" s="231"/>
    </row>
    <row r="1821" spans="1:1" s="229" customFormat="1" x14ac:dyDescent="0.25">
      <c r="A1821" s="231"/>
    </row>
    <row r="1822" spans="1:1" s="229" customFormat="1" x14ac:dyDescent="0.25">
      <c r="A1822" s="231"/>
    </row>
    <row r="1823" spans="1:1" s="229" customFormat="1" x14ac:dyDescent="0.25">
      <c r="A1823" s="231"/>
    </row>
    <row r="1824" spans="1:1" s="229" customFormat="1" x14ac:dyDescent="0.25">
      <c r="A1824" s="231"/>
    </row>
    <row r="1825" spans="1:1" s="229" customFormat="1" x14ac:dyDescent="0.25">
      <c r="A1825" s="231"/>
    </row>
    <row r="1826" spans="1:1" s="229" customFormat="1" x14ac:dyDescent="0.25">
      <c r="A1826" s="231"/>
    </row>
    <row r="1827" spans="1:1" s="229" customFormat="1" x14ac:dyDescent="0.25">
      <c r="A1827" s="231"/>
    </row>
    <row r="1828" spans="1:1" s="229" customFormat="1" x14ac:dyDescent="0.25">
      <c r="A1828" s="231"/>
    </row>
    <row r="1829" spans="1:1" s="229" customFormat="1" x14ac:dyDescent="0.25">
      <c r="A1829" s="231"/>
    </row>
    <row r="1830" spans="1:1" s="229" customFormat="1" x14ac:dyDescent="0.25">
      <c r="A1830" s="231"/>
    </row>
    <row r="1831" spans="1:1" s="229" customFormat="1" x14ac:dyDescent="0.25">
      <c r="A1831" s="231"/>
    </row>
    <row r="1832" spans="1:1" s="229" customFormat="1" x14ac:dyDescent="0.25">
      <c r="A1832" s="231"/>
    </row>
    <row r="1833" spans="1:1" s="229" customFormat="1" x14ac:dyDescent="0.25">
      <c r="A1833" s="231"/>
    </row>
    <row r="1834" spans="1:1" s="229" customFormat="1" x14ac:dyDescent="0.25">
      <c r="A1834" s="231"/>
    </row>
    <row r="1835" spans="1:1" s="229" customFormat="1" x14ac:dyDescent="0.25">
      <c r="A1835" s="231"/>
    </row>
    <row r="1836" spans="1:1" s="229" customFormat="1" x14ac:dyDescent="0.25">
      <c r="A1836" s="231"/>
    </row>
    <row r="1837" spans="1:1" s="229" customFormat="1" x14ac:dyDescent="0.25">
      <c r="A1837" s="231"/>
    </row>
    <row r="1838" spans="1:1" s="229" customFormat="1" x14ac:dyDescent="0.25">
      <c r="A1838" s="231"/>
    </row>
    <row r="1839" spans="1:1" s="229" customFormat="1" x14ac:dyDescent="0.25">
      <c r="A1839" s="231"/>
    </row>
    <row r="1840" spans="1:1" s="229" customFormat="1" x14ac:dyDescent="0.25">
      <c r="A1840" s="231"/>
    </row>
    <row r="1841" spans="1:1" s="229" customFormat="1" x14ac:dyDescent="0.25">
      <c r="A1841" s="231"/>
    </row>
    <row r="1842" spans="1:1" s="229" customFormat="1" x14ac:dyDescent="0.25">
      <c r="A1842" s="231"/>
    </row>
    <row r="1843" spans="1:1" s="229" customFormat="1" x14ac:dyDescent="0.25">
      <c r="A1843" s="231"/>
    </row>
    <row r="1844" spans="1:1" s="229" customFormat="1" x14ac:dyDescent="0.25">
      <c r="A1844" s="231"/>
    </row>
    <row r="1845" spans="1:1" s="229" customFormat="1" x14ac:dyDescent="0.25">
      <c r="A1845" s="231"/>
    </row>
    <row r="1846" spans="1:1" s="229" customFormat="1" x14ac:dyDescent="0.25">
      <c r="A1846" s="231"/>
    </row>
    <row r="1847" spans="1:1" s="229" customFormat="1" x14ac:dyDescent="0.25">
      <c r="A1847" s="231"/>
    </row>
    <row r="1848" spans="1:1" s="229" customFormat="1" x14ac:dyDescent="0.25">
      <c r="A1848" s="231"/>
    </row>
    <row r="1849" spans="1:1" s="229" customFormat="1" x14ac:dyDescent="0.25">
      <c r="A1849" s="231"/>
    </row>
    <row r="1850" spans="1:1" s="229" customFormat="1" x14ac:dyDescent="0.25">
      <c r="A1850" s="231"/>
    </row>
    <row r="1851" spans="1:1" s="229" customFormat="1" x14ac:dyDescent="0.25">
      <c r="A1851" s="231"/>
    </row>
    <row r="1852" spans="1:1" s="229" customFormat="1" x14ac:dyDescent="0.25">
      <c r="A1852" s="231"/>
    </row>
    <row r="1853" spans="1:1" s="229" customFormat="1" x14ac:dyDescent="0.25">
      <c r="A1853" s="231"/>
    </row>
    <row r="1854" spans="1:1" s="229" customFormat="1" x14ac:dyDescent="0.25">
      <c r="A1854" s="231"/>
    </row>
    <row r="1855" spans="1:1" s="229" customFormat="1" x14ac:dyDescent="0.25">
      <c r="A1855" s="231"/>
    </row>
    <row r="1856" spans="1:1" s="229" customFormat="1" x14ac:dyDescent="0.25">
      <c r="A1856" s="231"/>
    </row>
    <row r="1857" spans="1:1" s="229" customFormat="1" x14ac:dyDescent="0.25">
      <c r="A1857" s="231"/>
    </row>
    <row r="1858" spans="1:1" s="229" customFormat="1" x14ac:dyDescent="0.25">
      <c r="A1858" s="231"/>
    </row>
    <row r="1859" spans="1:1" s="229" customFormat="1" x14ac:dyDescent="0.25">
      <c r="A1859" s="231"/>
    </row>
    <row r="1860" spans="1:1" s="229" customFormat="1" x14ac:dyDescent="0.25">
      <c r="A1860" s="231"/>
    </row>
    <row r="1861" spans="1:1" s="229" customFormat="1" x14ac:dyDescent="0.25">
      <c r="A1861" s="231"/>
    </row>
    <row r="1862" spans="1:1" s="229" customFormat="1" x14ac:dyDescent="0.25">
      <c r="A1862" s="231"/>
    </row>
    <row r="1863" spans="1:1" s="229" customFormat="1" x14ac:dyDescent="0.25">
      <c r="A1863" s="231"/>
    </row>
    <row r="1864" spans="1:1" s="229" customFormat="1" x14ac:dyDescent="0.25">
      <c r="A1864" s="231"/>
    </row>
    <row r="1865" spans="1:1" s="229" customFormat="1" x14ac:dyDescent="0.25">
      <c r="A1865" s="231"/>
    </row>
    <row r="1866" spans="1:1" s="229" customFormat="1" x14ac:dyDescent="0.25">
      <c r="A1866" s="231"/>
    </row>
    <row r="1867" spans="1:1" s="229" customFormat="1" x14ac:dyDescent="0.25">
      <c r="A1867" s="231"/>
    </row>
    <row r="1868" spans="1:1" s="229" customFormat="1" x14ac:dyDescent="0.25">
      <c r="A1868" s="231"/>
    </row>
    <row r="1869" spans="1:1" s="229" customFormat="1" x14ac:dyDescent="0.25">
      <c r="A1869" s="231"/>
    </row>
    <row r="1870" spans="1:1" s="229" customFormat="1" x14ac:dyDescent="0.25">
      <c r="A1870" s="231"/>
    </row>
    <row r="1871" spans="1:1" s="229" customFormat="1" x14ac:dyDescent="0.25">
      <c r="A1871" s="231"/>
    </row>
    <row r="1872" spans="1:1" s="229" customFormat="1" x14ac:dyDescent="0.25">
      <c r="A1872" s="231"/>
    </row>
    <row r="1873" spans="1:1" s="229" customFormat="1" x14ac:dyDescent="0.25">
      <c r="A1873" s="231"/>
    </row>
    <row r="1874" spans="1:1" s="229" customFormat="1" x14ac:dyDescent="0.25">
      <c r="A1874" s="231"/>
    </row>
    <row r="1875" spans="1:1" s="229" customFormat="1" x14ac:dyDescent="0.25">
      <c r="A1875" s="231"/>
    </row>
    <row r="1876" spans="1:1" s="229" customFormat="1" x14ac:dyDescent="0.25">
      <c r="A1876" s="231"/>
    </row>
    <row r="1877" spans="1:1" s="229" customFormat="1" x14ac:dyDescent="0.25">
      <c r="A1877" s="231"/>
    </row>
    <row r="1878" spans="1:1" s="229" customFormat="1" x14ac:dyDescent="0.25">
      <c r="A1878" s="231"/>
    </row>
    <row r="1879" spans="1:1" s="229" customFormat="1" x14ac:dyDescent="0.25">
      <c r="A1879" s="231"/>
    </row>
    <row r="1880" spans="1:1" s="229" customFormat="1" x14ac:dyDescent="0.25">
      <c r="A1880" s="231"/>
    </row>
    <row r="1881" spans="1:1" s="229" customFormat="1" x14ac:dyDescent="0.25">
      <c r="A1881" s="231"/>
    </row>
    <row r="1882" spans="1:1" s="229" customFormat="1" x14ac:dyDescent="0.25">
      <c r="A1882" s="231"/>
    </row>
    <row r="1883" spans="1:1" s="229" customFormat="1" x14ac:dyDescent="0.25">
      <c r="A1883" s="231"/>
    </row>
    <row r="1884" spans="1:1" s="229" customFormat="1" x14ac:dyDescent="0.25">
      <c r="A1884" s="231"/>
    </row>
    <row r="1885" spans="1:1" s="229" customFormat="1" x14ac:dyDescent="0.25">
      <c r="A1885" s="231"/>
    </row>
    <row r="1886" spans="1:1" s="229" customFormat="1" x14ac:dyDescent="0.25">
      <c r="A1886" s="231"/>
    </row>
    <row r="1887" spans="1:1" s="229" customFormat="1" x14ac:dyDescent="0.25">
      <c r="A1887" s="231"/>
    </row>
    <row r="1888" spans="1:1" s="229" customFormat="1" x14ac:dyDescent="0.25">
      <c r="A1888" s="231"/>
    </row>
    <row r="1889" spans="1:1" s="229" customFormat="1" x14ac:dyDescent="0.25">
      <c r="A1889" s="231"/>
    </row>
    <row r="1890" spans="1:1" s="229" customFormat="1" x14ac:dyDescent="0.25">
      <c r="A1890" s="231"/>
    </row>
    <row r="1891" spans="1:1" s="229" customFormat="1" x14ac:dyDescent="0.25">
      <c r="A1891" s="231"/>
    </row>
    <row r="1892" spans="1:1" s="229" customFormat="1" x14ac:dyDescent="0.25">
      <c r="A1892" s="231"/>
    </row>
    <row r="1893" spans="1:1" s="229" customFormat="1" x14ac:dyDescent="0.25">
      <c r="A1893" s="231"/>
    </row>
    <row r="1894" spans="1:1" s="229" customFormat="1" x14ac:dyDescent="0.25">
      <c r="A1894" s="231"/>
    </row>
    <row r="1895" spans="1:1" s="229" customFormat="1" x14ac:dyDescent="0.25">
      <c r="A1895" s="231"/>
    </row>
    <row r="1896" spans="1:1" s="229" customFormat="1" x14ac:dyDescent="0.25">
      <c r="A1896" s="231"/>
    </row>
    <row r="1897" spans="1:1" s="229" customFormat="1" x14ac:dyDescent="0.25">
      <c r="A1897" s="231"/>
    </row>
    <row r="1898" spans="1:1" s="229" customFormat="1" x14ac:dyDescent="0.25">
      <c r="A1898" s="231"/>
    </row>
    <row r="1899" spans="1:1" s="229" customFormat="1" x14ac:dyDescent="0.25">
      <c r="A1899" s="231"/>
    </row>
    <row r="1900" spans="1:1" s="229" customFormat="1" x14ac:dyDescent="0.25">
      <c r="A1900" s="231"/>
    </row>
    <row r="1901" spans="1:1" s="229" customFormat="1" x14ac:dyDescent="0.25">
      <c r="A1901" s="231"/>
    </row>
    <row r="1902" spans="1:1" s="229" customFormat="1" x14ac:dyDescent="0.25">
      <c r="A1902" s="231"/>
    </row>
    <row r="1903" spans="1:1" s="229" customFormat="1" x14ac:dyDescent="0.25">
      <c r="A1903" s="231"/>
    </row>
    <row r="1904" spans="1:1" s="229" customFormat="1" x14ac:dyDescent="0.25">
      <c r="A1904" s="231"/>
    </row>
    <row r="1905" spans="1:1" s="229" customFormat="1" x14ac:dyDescent="0.25">
      <c r="A1905" s="231"/>
    </row>
    <row r="1906" spans="1:1" s="229" customFormat="1" x14ac:dyDescent="0.25">
      <c r="A1906" s="231"/>
    </row>
    <row r="1907" spans="1:1" s="229" customFormat="1" x14ac:dyDescent="0.25">
      <c r="A1907" s="231"/>
    </row>
    <row r="1908" spans="1:1" s="229" customFormat="1" x14ac:dyDescent="0.25">
      <c r="A1908" s="231"/>
    </row>
    <row r="1909" spans="1:1" s="229" customFormat="1" x14ac:dyDescent="0.25">
      <c r="A1909" s="231"/>
    </row>
    <row r="1910" spans="1:1" s="229" customFormat="1" x14ac:dyDescent="0.25">
      <c r="A1910" s="231"/>
    </row>
    <row r="1911" spans="1:1" s="229" customFormat="1" x14ac:dyDescent="0.25">
      <c r="A1911" s="231"/>
    </row>
    <row r="1912" spans="1:1" s="229" customFormat="1" x14ac:dyDescent="0.25">
      <c r="A1912" s="231"/>
    </row>
    <row r="1913" spans="1:1" s="229" customFormat="1" x14ac:dyDescent="0.25">
      <c r="A1913" s="231"/>
    </row>
    <row r="1914" spans="1:1" s="229" customFormat="1" x14ac:dyDescent="0.25">
      <c r="A1914" s="231"/>
    </row>
    <row r="1915" spans="1:1" s="229" customFormat="1" x14ac:dyDescent="0.25">
      <c r="A1915" s="231"/>
    </row>
    <row r="1916" spans="1:1" s="229" customFormat="1" x14ac:dyDescent="0.25">
      <c r="A1916" s="231"/>
    </row>
    <row r="1917" spans="1:1" s="229" customFormat="1" x14ac:dyDescent="0.25">
      <c r="A1917" s="231"/>
    </row>
    <row r="1918" spans="1:1" s="229" customFormat="1" x14ac:dyDescent="0.25">
      <c r="A1918" s="231"/>
    </row>
    <row r="1919" spans="1:1" s="229" customFormat="1" x14ac:dyDescent="0.25">
      <c r="A1919" s="231"/>
    </row>
    <row r="1920" spans="1:1" s="229" customFormat="1" x14ac:dyDescent="0.25">
      <c r="A1920" s="231"/>
    </row>
    <row r="1921" spans="1:1" s="229" customFormat="1" x14ac:dyDescent="0.25">
      <c r="A1921" s="231"/>
    </row>
    <row r="1922" spans="1:1" s="229" customFormat="1" x14ac:dyDescent="0.25">
      <c r="A1922" s="231"/>
    </row>
    <row r="1923" spans="1:1" s="229" customFormat="1" x14ac:dyDescent="0.25">
      <c r="A1923" s="231"/>
    </row>
    <row r="1924" spans="1:1" s="229" customFormat="1" x14ac:dyDescent="0.25">
      <c r="A1924" s="231"/>
    </row>
    <row r="1925" spans="1:1" s="229" customFormat="1" x14ac:dyDescent="0.25">
      <c r="A1925" s="231"/>
    </row>
    <row r="1926" spans="1:1" s="229" customFormat="1" x14ac:dyDescent="0.25">
      <c r="A1926" s="231"/>
    </row>
    <row r="1927" spans="1:1" s="229" customFormat="1" x14ac:dyDescent="0.25">
      <c r="A1927" s="231"/>
    </row>
    <row r="1928" spans="1:1" s="229" customFormat="1" x14ac:dyDescent="0.25">
      <c r="A1928" s="231"/>
    </row>
    <row r="1929" spans="1:1" s="229" customFormat="1" x14ac:dyDescent="0.25">
      <c r="A1929" s="231"/>
    </row>
    <row r="1930" spans="1:1" s="229" customFormat="1" x14ac:dyDescent="0.25">
      <c r="A1930" s="231"/>
    </row>
    <row r="1931" spans="1:1" s="229" customFormat="1" x14ac:dyDescent="0.25">
      <c r="A1931" s="231"/>
    </row>
    <row r="1932" spans="1:1" s="229" customFormat="1" x14ac:dyDescent="0.25">
      <c r="A1932" s="231"/>
    </row>
    <row r="1933" spans="1:1" s="229" customFormat="1" x14ac:dyDescent="0.25">
      <c r="A1933" s="231"/>
    </row>
    <row r="1934" spans="1:1" s="229" customFormat="1" x14ac:dyDescent="0.25">
      <c r="A1934" s="231"/>
    </row>
    <row r="1935" spans="1:1" s="229" customFormat="1" x14ac:dyDescent="0.25">
      <c r="A1935" s="231"/>
    </row>
    <row r="1936" spans="1:1" s="229" customFormat="1" x14ac:dyDescent="0.25">
      <c r="A1936" s="231"/>
    </row>
    <row r="1937" spans="1:1" s="229" customFormat="1" x14ac:dyDescent="0.25">
      <c r="A1937" s="231"/>
    </row>
    <row r="1938" spans="1:1" s="229" customFormat="1" x14ac:dyDescent="0.25">
      <c r="A1938" s="231"/>
    </row>
    <row r="1939" spans="1:1" s="229" customFormat="1" x14ac:dyDescent="0.25">
      <c r="A1939" s="231"/>
    </row>
    <row r="1940" spans="1:1" s="229" customFormat="1" x14ac:dyDescent="0.25">
      <c r="A1940" s="231"/>
    </row>
    <row r="1941" spans="1:1" s="229" customFormat="1" x14ac:dyDescent="0.25">
      <c r="A1941" s="231"/>
    </row>
    <row r="1942" spans="1:1" s="229" customFormat="1" x14ac:dyDescent="0.25">
      <c r="A1942" s="231"/>
    </row>
    <row r="1943" spans="1:1" s="229" customFormat="1" x14ac:dyDescent="0.25">
      <c r="A1943" s="231"/>
    </row>
    <row r="1944" spans="1:1" s="229" customFormat="1" x14ac:dyDescent="0.25">
      <c r="A1944" s="231"/>
    </row>
    <row r="1945" spans="1:1" s="229" customFormat="1" x14ac:dyDescent="0.25">
      <c r="A1945" s="231"/>
    </row>
    <row r="1946" spans="1:1" s="229" customFormat="1" x14ac:dyDescent="0.25">
      <c r="A1946" s="231"/>
    </row>
    <row r="1947" spans="1:1" s="229" customFormat="1" x14ac:dyDescent="0.25">
      <c r="A1947" s="231"/>
    </row>
    <row r="1948" spans="1:1" s="229" customFormat="1" x14ac:dyDescent="0.25">
      <c r="A1948" s="231"/>
    </row>
    <row r="1949" spans="1:1" s="229" customFormat="1" x14ac:dyDescent="0.25">
      <c r="A1949" s="231"/>
    </row>
    <row r="1950" spans="1:1" s="229" customFormat="1" x14ac:dyDescent="0.25">
      <c r="A1950" s="231"/>
    </row>
    <row r="1951" spans="1:1" s="229" customFormat="1" x14ac:dyDescent="0.25">
      <c r="A1951" s="231"/>
    </row>
    <row r="1952" spans="1:1" s="229" customFormat="1" x14ac:dyDescent="0.25">
      <c r="A1952" s="231"/>
    </row>
    <row r="1953" spans="1:1" s="229" customFormat="1" x14ac:dyDescent="0.25">
      <c r="A1953" s="231"/>
    </row>
    <row r="1954" spans="1:1" s="229" customFormat="1" x14ac:dyDescent="0.25">
      <c r="A1954" s="231"/>
    </row>
    <row r="1955" spans="1:1" s="229" customFormat="1" x14ac:dyDescent="0.25">
      <c r="A1955" s="231"/>
    </row>
    <row r="1956" spans="1:1" s="229" customFormat="1" x14ac:dyDescent="0.25">
      <c r="A1956" s="231"/>
    </row>
    <row r="1957" spans="1:1" s="229" customFormat="1" x14ac:dyDescent="0.25">
      <c r="A1957" s="231"/>
    </row>
    <row r="1958" spans="1:1" s="229" customFormat="1" x14ac:dyDescent="0.25">
      <c r="A1958" s="231"/>
    </row>
    <row r="1959" spans="1:1" s="229" customFormat="1" x14ac:dyDescent="0.25">
      <c r="A1959" s="231"/>
    </row>
    <row r="1960" spans="1:1" s="229" customFormat="1" x14ac:dyDescent="0.25">
      <c r="A1960" s="231"/>
    </row>
    <row r="1961" spans="1:1" s="229" customFormat="1" x14ac:dyDescent="0.25">
      <c r="A1961" s="231"/>
    </row>
    <row r="1962" spans="1:1" s="229" customFormat="1" x14ac:dyDescent="0.25">
      <c r="A1962" s="231"/>
    </row>
    <row r="1963" spans="1:1" s="229" customFormat="1" x14ac:dyDescent="0.25">
      <c r="A1963" s="231"/>
    </row>
    <row r="1964" spans="1:1" s="229" customFormat="1" x14ac:dyDescent="0.25">
      <c r="A1964" s="231"/>
    </row>
    <row r="1965" spans="1:1" s="229" customFormat="1" x14ac:dyDescent="0.25">
      <c r="A1965" s="231"/>
    </row>
    <row r="1966" spans="1:1" s="229" customFormat="1" x14ac:dyDescent="0.25">
      <c r="A1966" s="231"/>
    </row>
    <row r="1967" spans="1:1" s="229" customFormat="1" x14ac:dyDescent="0.25">
      <c r="A1967" s="231"/>
    </row>
    <row r="1968" spans="1:1" s="229" customFormat="1" x14ac:dyDescent="0.25">
      <c r="A1968" s="231"/>
    </row>
    <row r="1969" spans="1:1" s="229" customFormat="1" x14ac:dyDescent="0.25">
      <c r="A1969" s="231"/>
    </row>
    <row r="1970" spans="1:1" s="229" customFormat="1" x14ac:dyDescent="0.25">
      <c r="A1970" s="231"/>
    </row>
    <row r="1971" spans="1:1" s="229" customFormat="1" x14ac:dyDescent="0.25">
      <c r="A1971" s="231"/>
    </row>
    <row r="1972" spans="1:1" s="229" customFormat="1" x14ac:dyDescent="0.25">
      <c r="A1972" s="231"/>
    </row>
    <row r="1973" spans="1:1" s="229" customFormat="1" x14ac:dyDescent="0.25">
      <c r="A1973" s="231"/>
    </row>
    <row r="1974" spans="1:1" s="229" customFormat="1" x14ac:dyDescent="0.25">
      <c r="A1974" s="231"/>
    </row>
    <row r="1975" spans="1:1" s="229" customFormat="1" x14ac:dyDescent="0.25">
      <c r="A1975" s="231"/>
    </row>
    <row r="1976" spans="1:1" s="229" customFormat="1" x14ac:dyDescent="0.25">
      <c r="A1976" s="231"/>
    </row>
    <row r="1977" spans="1:1" s="229" customFormat="1" x14ac:dyDescent="0.25">
      <c r="A1977" s="231"/>
    </row>
    <row r="1978" spans="1:1" s="229" customFormat="1" x14ac:dyDescent="0.25">
      <c r="A1978" s="231"/>
    </row>
    <row r="1979" spans="1:1" s="229" customFormat="1" x14ac:dyDescent="0.25">
      <c r="A1979" s="231"/>
    </row>
    <row r="1980" spans="1:1" s="229" customFormat="1" x14ac:dyDescent="0.25">
      <c r="A1980" s="231"/>
    </row>
    <row r="1981" spans="1:1" s="229" customFormat="1" x14ac:dyDescent="0.25">
      <c r="A1981" s="231"/>
    </row>
    <row r="1982" spans="1:1" s="229" customFormat="1" x14ac:dyDescent="0.25">
      <c r="A1982" s="231"/>
    </row>
    <row r="1983" spans="1:1" s="229" customFormat="1" x14ac:dyDescent="0.25">
      <c r="A1983" s="231"/>
    </row>
    <row r="1984" spans="1:1" s="229" customFormat="1" x14ac:dyDescent="0.25">
      <c r="A1984" s="231"/>
    </row>
    <row r="1985" spans="1:1" s="229" customFormat="1" x14ac:dyDescent="0.25">
      <c r="A1985" s="231"/>
    </row>
    <row r="1986" spans="1:1" s="229" customFormat="1" x14ac:dyDescent="0.25">
      <c r="A1986" s="231"/>
    </row>
    <row r="1987" spans="1:1" s="229" customFormat="1" x14ac:dyDescent="0.25">
      <c r="A1987" s="231"/>
    </row>
    <row r="1988" spans="1:1" s="229" customFormat="1" x14ac:dyDescent="0.25">
      <c r="A1988" s="231"/>
    </row>
    <row r="1989" spans="1:1" s="229" customFormat="1" x14ac:dyDescent="0.25">
      <c r="A1989" s="231"/>
    </row>
    <row r="1990" spans="1:1" s="229" customFormat="1" x14ac:dyDescent="0.25">
      <c r="A1990" s="231"/>
    </row>
    <row r="1991" spans="1:1" s="229" customFormat="1" x14ac:dyDescent="0.25">
      <c r="A1991" s="231"/>
    </row>
    <row r="1992" spans="1:1" s="229" customFormat="1" x14ac:dyDescent="0.25">
      <c r="A1992" s="231"/>
    </row>
    <row r="1993" spans="1:1" s="229" customFormat="1" x14ac:dyDescent="0.25">
      <c r="A1993" s="231"/>
    </row>
    <row r="1994" spans="1:1" s="229" customFormat="1" x14ac:dyDescent="0.25">
      <c r="A1994" s="231"/>
    </row>
    <row r="1995" spans="1:1" s="229" customFormat="1" x14ac:dyDescent="0.25">
      <c r="A1995" s="231"/>
    </row>
    <row r="1996" spans="1:1" s="229" customFormat="1" x14ac:dyDescent="0.25">
      <c r="A1996" s="231"/>
    </row>
    <row r="1997" spans="1:1" s="229" customFormat="1" x14ac:dyDescent="0.25">
      <c r="A1997" s="231"/>
    </row>
    <row r="1998" spans="1:1" s="229" customFormat="1" x14ac:dyDescent="0.25">
      <c r="A1998" s="231"/>
    </row>
    <row r="1999" spans="1:1" s="229" customFormat="1" x14ac:dyDescent="0.25">
      <c r="A1999" s="231"/>
    </row>
    <row r="2000" spans="1:1" s="229" customFormat="1" x14ac:dyDescent="0.25">
      <c r="A2000" s="231"/>
    </row>
    <row r="2001" spans="1:1" s="229" customFormat="1" x14ac:dyDescent="0.25">
      <c r="A2001" s="231"/>
    </row>
    <row r="2002" spans="1:1" s="229" customFormat="1" x14ac:dyDescent="0.25">
      <c r="A2002" s="231"/>
    </row>
    <row r="2003" spans="1:1" s="229" customFormat="1" x14ac:dyDescent="0.25">
      <c r="A2003" s="231"/>
    </row>
    <row r="2004" spans="1:1" s="229" customFormat="1" x14ac:dyDescent="0.25">
      <c r="A2004" s="231"/>
    </row>
    <row r="2005" spans="1:1" s="229" customFormat="1" x14ac:dyDescent="0.25">
      <c r="A2005" s="231"/>
    </row>
    <row r="2006" spans="1:1" s="229" customFormat="1" x14ac:dyDescent="0.25">
      <c r="A2006" s="231"/>
    </row>
    <row r="2007" spans="1:1" s="229" customFormat="1" x14ac:dyDescent="0.25">
      <c r="A2007" s="231"/>
    </row>
    <row r="2008" spans="1:1" s="229" customFormat="1" x14ac:dyDescent="0.25">
      <c r="A2008" s="231"/>
    </row>
    <row r="2009" spans="1:1" s="229" customFormat="1" x14ac:dyDescent="0.25">
      <c r="A2009" s="231"/>
    </row>
    <row r="2010" spans="1:1" s="229" customFormat="1" x14ac:dyDescent="0.25">
      <c r="A2010" s="231"/>
    </row>
    <row r="2011" spans="1:1" s="229" customFormat="1" x14ac:dyDescent="0.25">
      <c r="A2011" s="231"/>
    </row>
    <row r="2012" spans="1:1" s="229" customFormat="1" x14ac:dyDescent="0.25">
      <c r="A2012" s="231"/>
    </row>
    <row r="2013" spans="1:1" s="229" customFormat="1" x14ac:dyDescent="0.25">
      <c r="A2013" s="231"/>
    </row>
    <row r="2014" spans="1:1" s="229" customFormat="1" x14ac:dyDescent="0.25">
      <c r="A2014" s="231"/>
    </row>
    <row r="2015" spans="1:1" s="229" customFormat="1" x14ac:dyDescent="0.25">
      <c r="A2015" s="231"/>
    </row>
    <row r="2016" spans="1:1" s="229" customFormat="1" x14ac:dyDescent="0.25">
      <c r="A2016" s="231"/>
    </row>
  </sheetData>
  <mergeCells count="7">
    <mergeCell ref="A10:B10"/>
    <mergeCell ref="A1:D2"/>
    <mergeCell ref="A3:D3"/>
    <mergeCell ref="A6:A7"/>
    <mergeCell ref="B6:B7"/>
    <mergeCell ref="C6:C7"/>
    <mergeCell ref="D6:D7"/>
  </mergeCells>
  <printOptions horizontalCentered="1"/>
  <pageMargins left="0.51181102362204722" right="0.51181102362204722" top="0.78740157480314965" bottom="0.78740157480314965" header="0.31496062992125984" footer="0.31496062992125984"/>
  <pageSetup paperSize="9" scale="78" orientation="portrait" horizontalDpi="4294967295" verticalDpi="4294967295" r:id="rId1"/>
  <headerFooter>
    <oddFooter>Página &amp;P de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D4990-4E7C-4258-A97D-77FBFD92B652}">
  <dimension ref="B1:H295"/>
  <sheetViews>
    <sheetView zoomScaleNormal="100" zoomScaleSheetLayoutView="100" workbookViewId="0">
      <selection activeCell="B45" sqref="B45"/>
    </sheetView>
  </sheetViews>
  <sheetFormatPr defaultColWidth="9.109375" defaultRowHeight="12.6" x14ac:dyDescent="0.2"/>
  <cols>
    <col min="1" max="1" width="9.109375" style="152"/>
    <col min="2" max="2" width="12" style="152" customWidth="1"/>
    <col min="3" max="3" width="15.44140625" style="152" customWidth="1"/>
    <col min="4" max="4" width="31.88671875" style="152" customWidth="1"/>
    <col min="5" max="6" width="18.6640625" style="152" customWidth="1"/>
    <col min="7" max="16384" width="9.109375" style="152"/>
  </cols>
  <sheetData>
    <row r="1" spans="2:8" x14ac:dyDescent="0.2">
      <c r="B1" s="244"/>
      <c r="C1" s="244"/>
      <c r="D1" s="244"/>
      <c r="E1" s="244"/>
      <c r="F1" s="244"/>
    </row>
    <row r="2" spans="2:8" ht="60" customHeight="1" x14ac:dyDescent="0.2">
      <c r="B2" s="933"/>
      <c r="C2" s="933"/>
      <c r="D2" s="933"/>
      <c r="E2" s="933"/>
      <c r="F2" s="933"/>
      <c r="G2" s="6"/>
    </row>
    <row r="3" spans="2:8" ht="6.9" customHeight="1" x14ac:dyDescent="0.25">
      <c r="B3" s="245"/>
      <c r="C3" s="245"/>
      <c r="D3" s="245"/>
      <c r="E3" s="245"/>
      <c r="F3" s="245"/>
      <c r="G3" s="144"/>
    </row>
    <row r="4" spans="2:8" ht="24.9" customHeight="1" x14ac:dyDescent="0.2">
      <c r="B4" s="934" t="s">
        <v>528</v>
      </c>
      <c r="C4" s="935"/>
      <c r="D4" s="935"/>
      <c r="E4" s="935"/>
      <c r="F4" s="936"/>
      <c r="H4" s="166"/>
    </row>
    <row r="5" spans="2:8" ht="12.9" customHeight="1" x14ac:dyDescent="0.2">
      <c r="B5" s="146" t="s">
        <v>130</v>
      </c>
      <c r="C5" s="167"/>
      <c r="D5" s="167"/>
      <c r="E5" s="169"/>
      <c r="F5" s="168" t="s">
        <v>129</v>
      </c>
    </row>
    <row r="6" spans="2:8" ht="24.9" customHeight="1" x14ac:dyDescent="0.2">
      <c r="B6" s="937" t="str">
        <f>Premissas!$E$7</f>
        <v>SERVIÇOS DE COLETA DOMICILIAR PORTA A PORTA DE RSU</v>
      </c>
      <c r="C6" s="938"/>
      <c r="D6" s="938"/>
      <c r="E6" s="939"/>
      <c r="F6" s="76" t="str">
        <f>Premissas!$E$6</f>
        <v>JUN/2026</v>
      </c>
    </row>
    <row r="7" spans="2:8" ht="14.1" customHeight="1" x14ac:dyDescent="0.2">
      <c r="B7" s="910" t="s">
        <v>166</v>
      </c>
      <c r="C7" s="906" t="s">
        <v>1</v>
      </c>
      <c r="D7" s="907"/>
      <c r="E7" s="334" t="s">
        <v>621</v>
      </c>
      <c r="F7" s="335" t="s">
        <v>620</v>
      </c>
    </row>
    <row r="8" spans="2:8" ht="14.1" customHeight="1" x14ac:dyDescent="0.2">
      <c r="B8" s="911"/>
      <c r="C8" s="908"/>
      <c r="D8" s="909"/>
      <c r="E8" s="165" t="s">
        <v>0</v>
      </c>
      <c r="F8" s="165" t="s">
        <v>0</v>
      </c>
    </row>
    <row r="9" spans="2:8" ht="18" customHeight="1" x14ac:dyDescent="0.2">
      <c r="B9" s="912" t="s">
        <v>495</v>
      </c>
      <c r="C9" s="913"/>
      <c r="D9" s="913"/>
      <c r="E9" s="913"/>
      <c r="F9" s="914"/>
    </row>
    <row r="10" spans="2:8" ht="18" customHeight="1" x14ac:dyDescent="0.2">
      <c r="B10" s="164" t="s">
        <v>496</v>
      </c>
      <c r="C10" s="915" t="s">
        <v>619</v>
      </c>
      <c r="D10" s="916"/>
      <c r="E10" s="159">
        <v>0.2</v>
      </c>
      <c r="F10" s="159">
        <v>0.2</v>
      </c>
    </row>
    <row r="11" spans="2:8" ht="18" customHeight="1" x14ac:dyDescent="0.2">
      <c r="B11" s="163" t="s">
        <v>497</v>
      </c>
      <c r="C11" s="904" t="s">
        <v>499</v>
      </c>
      <c r="D11" s="905"/>
      <c r="E11" s="161">
        <v>1.4999999999999999E-2</v>
      </c>
      <c r="F11" s="161">
        <v>1.4999999999999999E-2</v>
      </c>
    </row>
    <row r="12" spans="2:8" ht="18" customHeight="1" x14ac:dyDescent="0.2">
      <c r="B12" s="163" t="s">
        <v>498</v>
      </c>
      <c r="C12" s="904" t="s">
        <v>501</v>
      </c>
      <c r="D12" s="905"/>
      <c r="E12" s="161">
        <v>0.01</v>
      </c>
      <c r="F12" s="161">
        <v>0.01</v>
      </c>
    </row>
    <row r="13" spans="2:8" ht="18" customHeight="1" x14ac:dyDescent="0.2">
      <c r="B13" s="163" t="s">
        <v>500</v>
      </c>
      <c r="C13" s="904" t="s">
        <v>503</v>
      </c>
      <c r="D13" s="905"/>
      <c r="E13" s="161">
        <v>2E-3</v>
      </c>
      <c r="F13" s="161">
        <v>2E-3</v>
      </c>
    </row>
    <row r="14" spans="2:8" ht="18" customHeight="1" x14ac:dyDescent="0.2">
      <c r="B14" s="163" t="s">
        <v>502</v>
      </c>
      <c r="C14" s="904" t="s">
        <v>507</v>
      </c>
      <c r="D14" s="905"/>
      <c r="E14" s="161">
        <v>6.0000000000000001E-3</v>
      </c>
      <c r="F14" s="161">
        <v>6.0000000000000001E-3</v>
      </c>
    </row>
    <row r="15" spans="2:8" ht="18" customHeight="1" x14ac:dyDescent="0.2">
      <c r="B15" s="163" t="s">
        <v>504</v>
      </c>
      <c r="C15" s="904" t="s">
        <v>618</v>
      </c>
      <c r="D15" s="905"/>
      <c r="E15" s="161">
        <v>2.5000000000000001E-2</v>
      </c>
      <c r="F15" s="161">
        <v>2.5000000000000001E-2</v>
      </c>
    </row>
    <row r="16" spans="2:8" ht="18" customHeight="1" x14ac:dyDescent="0.2">
      <c r="B16" s="163" t="s">
        <v>505</v>
      </c>
      <c r="C16" s="904" t="s">
        <v>617</v>
      </c>
      <c r="D16" s="905"/>
      <c r="E16" s="161">
        <v>0.03</v>
      </c>
      <c r="F16" s="161">
        <v>0.03</v>
      </c>
    </row>
    <row r="17" spans="2:6" ht="18" customHeight="1" x14ac:dyDescent="0.2">
      <c r="B17" s="163" t="s">
        <v>506</v>
      </c>
      <c r="C17" s="904" t="s">
        <v>616</v>
      </c>
      <c r="D17" s="905"/>
      <c r="E17" s="161">
        <v>0.08</v>
      </c>
      <c r="F17" s="161">
        <v>0.08</v>
      </c>
    </row>
    <row r="18" spans="2:6" ht="18" customHeight="1" x14ac:dyDescent="0.2">
      <c r="B18" s="456" t="s">
        <v>508</v>
      </c>
      <c r="C18" s="930" t="s">
        <v>9445</v>
      </c>
      <c r="D18" s="931"/>
      <c r="E18" s="457">
        <v>0.06</v>
      </c>
      <c r="F18" s="457">
        <v>0.06</v>
      </c>
    </row>
    <row r="19" spans="2:6" ht="18" customHeight="1" x14ac:dyDescent="0.2">
      <c r="B19" s="156" t="s">
        <v>615</v>
      </c>
      <c r="C19" s="917" t="s">
        <v>592</v>
      </c>
      <c r="D19" s="918"/>
      <c r="E19" s="155">
        <f>SUM(E10:E18)</f>
        <v>0.42799999999999999</v>
      </c>
      <c r="F19" s="155">
        <f>SUM(F10:F18)</f>
        <v>0.42799999999999999</v>
      </c>
    </row>
    <row r="20" spans="2:6" ht="18" customHeight="1" x14ac:dyDescent="0.2">
      <c r="B20" s="912" t="s">
        <v>509</v>
      </c>
      <c r="C20" s="913"/>
      <c r="D20" s="913"/>
      <c r="E20" s="913"/>
      <c r="F20" s="914"/>
    </row>
    <row r="21" spans="2:6" ht="18" customHeight="1" x14ac:dyDescent="0.2">
      <c r="B21" s="160" t="s">
        <v>510</v>
      </c>
      <c r="C21" s="915" t="s">
        <v>614</v>
      </c>
      <c r="D21" s="919"/>
      <c r="E21" s="159">
        <v>0.1762</v>
      </c>
      <c r="F21" s="159" t="s">
        <v>607</v>
      </c>
    </row>
    <row r="22" spans="2:6" ht="18" customHeight="1" x14ac:dyDescent="0.2">
      <c r="B22" s="162" t="s">
        <v>511</v>
      </c>
      <c r="C22" s="904" t="s">
        <v>613</v>
      </c>
      <c r="D22" s="905"/>
      <c r="E22" s="161">
        <v>3.6600000000000001E-2</v>
      </c>
      <c r="F22" s="161" t="s">
        <v>607</v>
      </c>
    </row>
    <row r="23" spans="2:6" ht="18" customHeight="1" x14ac:dyDescent="0.2">
      <c r="B23" s="162" t="s">
        <v>512</v>
      </c>
      <c r="C23" s="904" t="s">
        <v>612</v>
      </c>
      <c r="D23" s="905"/>
      <c r="E23" s="161">
        <v>8.8999999999999999E-3</v>
      </c>
      <c r="F23" s="161">
        <v>6.7000000000000002E-3</v>
      </c>
    </row>
    <row r="24" spans="2:6" ht="18" customHeight="1" x14ac:dyDescent="0.2">
      <c r="B24" s="162" t="s">
        <v>513</v>
      </c>
      <c r="C24" s="904" t="s">
        <v>611</v>
      </c>
      <c r="D24" s="905"/>
      <c r="E24" s="161">
        <v>0.1096</v>
      </c>
      <c r="F24" s="161">
        <v>8.3099999999999993E-2</v>
      </c>
    </row>
    <row r="25" spans="2:6" ht="18" customHeight="1" x14ac:dyDescent="0.2">
      <c r="B25" s="162" t="s">
        <v>514</v>
      </c>
      <c r="C25" s="904" t="s">
        <v>610</v>
      </c>
      <c r="D25" s="905"/>
      <c r="E25" s="161">
        <v>6.9999999999999999E-4</v>
      </c>
      <c r="F25" s="161">
        <v>5.0000000000000001E-4</v>
      </c>
    </row>
    <row r="26" spans="2:6" ht="18" customHeight="1" x14ac:dyDescent="0.2">
      <c r="B26" s="162" t="s">
        <v>515</v>
      </c>
      <c r="C26" s="904" t="s">
        <v>609</v>
      </c>
      <c r="D26" s="905"/>
      <c r="E26" s="161">
        <v>7.3000000000000001E-3</v>
      </c>
      <c r="F26" s="161">
        <v>5.5999999999999999E-3</v>
      </c>
    </row>
    <row r="27" spans="2:6" ht="18" customHeight="1" x14ac:dyDescent="0.2">
      <c r="B27" s="162" t="s">
        <v>516</v>
      </c>
      <c r="C27" s="904" t="s">
        <v>608</v>
      </c>
      <c r="D27" s="905"/>
      <c r="E27" s="161">
        <v>1.14E-2</v>
      </c>
      <c r="F27" s="161" t="s">
        <v>607</v>
      </c>
    </row>
    <row r="28" spans="2:6" ht="18" customHeight="1" x14ac:dyDescent="0.2">
      <c r="B28" s="162" t="s">
        <v>517</v>
      </c>
      <c r="C28" s="904" t="s">
        <v>606</v>
      </c>
      <c r="D28" s="905"/>
      <c r="E28" s="161">
        <v>2.9999999999999997E-4</v>
      </c>
      <c r="F28" s="161">
        <v>2.0000000000000001E-4</v>
      </c>
    </row>
    <row r="29" spans="2:6" ht="18" customHeight="1" x14ac:dyDescent="0.2">
      <c r="B29" s="162" t="s">
        <v>518</v>
      </c>
      <c r="C29" s="904" t="s">
        <v>605</v>
      </c>
      <c r="D29" s="905"/>
      <c r="E29" s="161">
        <v>0.12759999999999999</v>
      </c>
      <c r="F29" s="161">
        <v>9.6699999999999994E-2</v>
      </c>
    </row>
    <row r="30" spans="2:6" ht="18" customHeight="1" x14ac:dyDescent="0.2">
      <c r="B30" s="158" t="s">
        <v>604</v>
      </c>
      <c r="C30" s="920" t="s">
        <v>603</v>
      </c>
      <c r="D30" s="921"/>
      <c r="E30" s="157">
        <v>4.0000000000000002E-4</v>
      </c>
      <c r="F30" s="157">
        <v>2.9999999999999997E-4</v>
      </c>
    </row>
    <row r="31" spans="2:6" ht="18" customHeight="1" x14ac:dyDescent="0.2">
      <c r="B31" s="609" t="s">
        <v>602</v>
      </c>
      <c r="C31" s="917" t="s">
        <v>592</v>
      </c>
      <c r="D31" s="918"/>
      <c r="E31" s="155">
        <f>SUM(E21:E30)</f>
        <v>0.47899999999999998</v>
      </c>
      <c r="F31" s="155">
        <f>SUM(F21:F30)</f>
        <v>0.19309999999999999</v>
      </c>
    </row>
    <row r="32" spans="2:6" ht="18" customHeight="1" x14ac:dyDescent="0.2">
      <c r="B32" s="912" t="s">
        <v>519</v>
      </c>
      <c r="C32" s="913"/>
      <c r="D32" s="913"/>
      <c r="E32" s="913"/>
      <c r="F32" s="914"/>
    </row>
    <row r="33" spans="2:6" ht="18" customHeight="1" x14ac:dyDescent="0.2">
      <c r="B33" s="160" t="s">
        <v>520</v>
      </c>
      <c r="C33" s="915" t="s">
        <v>601</v>
      </c>
      <c r="D33" s="919"/>
      <c r="E33" s="159">
        <v>6.1800000000000001E-2</v>
      </c>
      <c r="F33" s="159">
        <v>4.6800000000000001E-2</v>
      </c>
    </row>
    <row r="34" spans="2:6" ht="18" customHeight="1" x14ac:dyDescent="0.2">
      <c r="B34" s="162" t="s">
        <v>521</v>
      </c>
      <c r="C34" s="904" t="s">
        <v>600</v>
      </c>
      <c r="D34" s="905"/>
      <c r="E34" s="161">
        <v>1.6000000000000001E-3</v>
      </c>
      <c r="F34" s="161">
        <v>1.1999999999999999E-3</v>
      </c>
    </row>
    <row r="35" spans="2:6" ht="18" customHeight="1" x14ac:dyDescent="0.2">
      <c r="B35" s="162" t="s">
        <v>522</v>
      </c>
      <c r="C35" s="904" t="s">
        <v>599</v>
      </c>
      <c r="D35" s="905"/>
      <c r="E35" s="161">
        <v>2.07E-2</v>
      </c>
      <c r="F35" s="161">
        <v>1.5699999999999999E-2</v>
      </c>
    </row>
    <row r="36" spans="2:6" ht="18" customHeight="1" x14ac:dyDescent="0.2">
      <c r="B36" s="162" t="s">
        <v>523</v>
      </c>
      <c r="C36" s="904" t="s">
        <v>598</v>
      </c>
      <c r="D36" s="905"/>
      <c r="E36" s="161">
        <v>2.64E-2</v>
      </c>
      <c r="F36" s="161">
        <v>0.02</v>
      </c>
    </row>
    <row r="37" spans="2:6" ht="18" customHeight="1" x14ac:dyDescent="0.2">
      <c r="B37" s="158" t="s">
        <v>524</v>
      </c>
      <c r="C37" s="920" t="s">
        <v>597</v>
      </c>
      <c r="D37" s="921"/>
      <c r="E37" s="157">
        <v>5.1999999999999998E-3</v>
      </c>
      <c r="F37" s="157">
        <v>3.8999999999999998E-3</v>
      </c>
    </row>
    <row r="38" spans="2:6" ht="18" customHeight="1" x14ac:dyDescent="0.2">
      <c r="B38" s="156" t="s">
        <v>596</v>
      </c>
      <c r="C38" s="917" t="s">
        <v>592</v>
      </c>
      <c r="D38" s="918"/>
      <c r="E38" s="155">
        <f>SUM(E33:E37)</f>
        <v>0.1157</v>
      </c>
      <c r="F38" s="155">
        <f>SUM(F33:F37)</f>
        <v>8.7599999999999997E-2</v>
      </c>
    </row>
    <row r="39" spans="2:6" ht="18" customHeight="1" x14ac:dyDescent="0.2">
      <c r="B39" s="912" t="s">
        <v>525</v>
      </c>
      <c r="C39" s="913"/>
      <c r="D39" s="913"/>
      <c r="E39" s="913"/>
      <c r="F39" s="914"/>
    </row>
    <row r="40" spans="2:6" ht="18" customHeight="1" x14ac:dyDescent="0.2">
      <c r="B40" s="160" t="s">
        <v>526</v>
      </c>
      <c r="C40" s="915" t="s">
        <v>595</v>
      </c>
      <c r="D40" s="919"/>
      <c r="E40" s="159">
        <v>0.182</v>
      </c>
      <c r="F40" s="159">
        <v>7.3400000000000007E-2</v>
      </c>
    </row>
    <row r="41" spans="2:6" ht="45" customHeight="1" x14ac:dyDescent="0.2">
      <c r="B41" s="158" t="s">
        <v>527</v>
      </c>
      <c r="C41" s="920" t="s">
        <v>594</v>
      </c>
      <c r="D41" s="921"/>
      <c r="E41" s="157">
        <v>5.5999999999999999E-3</v>
      </c>
      <c r="F41" s="157">
        <v>4.1999999999999997E-3</v>
      </c>
    </row>
    <row r="42" spans="2:6" ht="18" customHeight="1" x14ac:dyDescent="0.2">
      <c r="B42" s="156" t="s">
        <v>593</v>
      </c>
      <c r="C42" s="917" t="s">
        <v>592</v>
      </c>
      <c r="D42" s="918"/>
      <c r="E42" s="155">
        <f>SUM(E40:E41)</f>
        <v>0.18759999999999999</v>
      </c>
      <c r="F42" s="155">
        <f>SUM(F40:F41)</f>
        <v>7.7600000000000002E-2</v>
      </c>
    </row>
    <row r="43" spans="2:6" ht="18" customHeight="1" x14ac:dyDescent="0.2">
      <c r="B43" s="927" t="s">
        <v>591</v>
      </c>
      <c r="C43" s="928"/>
      <c r="D43" s="929"/>
      <c r="E43" s="336">
        <f>E19+E31+E38+E42</f>
        <v>1.2102999999999999</v>
      </c>
      <c r="F43" s="337">
        <f>F19+F31+F38+F42</f>
        <v>0.7863</v>
      </c>
    </row>
    <row r="44" spans="2:6" ht="39" customHeight="1" x14ac:dyDescent="0.2">
      <c r="B44" s="932" t="s">
        <v>9515</v>
      </c>
      <c r="C44" s="932"/>
      <c r="D44" s="932"/>
      <c r="E44" s="932"/>
      <c r="F44" s="932"/>
    </row>
    <row r="45" spans="2:6" ht="13.8" x14ac:dyDescent="0.25">
      <c r="B45" s="154"/>
      <c r="C45" s="154"/>
      <c r="D45" s="154"/>
      <c r="E45" s="154"/>
      <c r="F45" s="154"/>
    </row>
    <row r="46" spans="2:6" ht="13.8" x14ac:dyDescent="0.25">
      <c r="B46" s="154"/>
      <c r="C46" s="154"/>
      <c r="D46" s="154"/>
      <c r="E46" s="154"/>
      <c r="F46" s="154"/>
    </row>
    <row r="47" spans="2:6" ht="13.8" x14ac:dyDescent="0.25">
      <c r="B47" s="154"/>
      <c r="C47" s="154"/>
      <c r="D47" s="154"/>
      <c r="E47" s="154"/>
      <c r="F47" s="154"/>
    </row>
    <row r="48" spans="2:6" ht="13.2" x14ac:dyDescent="0.25">
      <c r="B48" s="153"/>
      <c r="C48" s="153"/>
      <c r="D48" s="153"/>
      <c r="E48" s="153"/>
      <c r="F48" s="153"/>
    </row>
    <row r="49" spans="2:6" ht="13.2" x14ac:dyDescent="0.25">
      <c r="B49" s="153"/>
      <c r="C49" s="153"/>
      <c r="D49" s="153"/>
      <c r="E49" s="153"/>
      <c r="F49" s="153"/>
    </row>
    <row r="50" spans="2:6" ht="13.2" x14ac:dyDescent="0.25">
      <c r="B50" s="153"/>
      <c r="C50" s="153"/>
      <c r="D50" s="153"/>
      <c r="E50" s="153"/>
      <c r="F50" s="153"/>
    </row>
    <row r="51" spans="2:6" ht="13.2" x14ac:dyDescent="0.25">
      <c r="B51" s="153"/>
      <c r="C51" s="153"/>
      <c r="D51" s="153"/>
      <c r="E51" s="153"/>
      <c r="F51" s="153"/>
    </row>
    <row r="52" spans="2:6" ht="13.2" x14ac:dyDescent="0.25">
      <c r="B52" s="153"/>
      <c r="C52" s="153"/>
      <c r="D52" s="153"/>
      <c r="E52" s="153"/>
      <c r="F52" s="153"/>
    </row>
    <row r="53" spans="2:6" ht="13.2" x14ac:dyDescent="0.25">
      <c r="B53" s="153"/>
      <c r="C53" s="153"/>
      <c r="D53" s="153"/>
      <c r="E53" s="153"/>
      <c r="F53" s="153"/>
    </row>
    <row r="54" spans="2:6" ht="13.2" x14ac:dyDescent="0.25">
      <c r="B54" s="153"/>
      <c r="C54" s="153"/>
      <c r="D54" s="153"/>
      <c r="E54" s="153"/>
      <c r="F54" s="153"/>
    </row>
    <row r="55" spans="2:6" ht="13.2" x14ac:dyDescent="0.25">
      <c r="B55" s="153"/>
      <c r="C55" s="153"/>
      <c r="D55" s="153"/>
      <c r="E55" s="153"/>
      <c r="F55" s="153"/>
    </row>
    <row r="56" spans="2:6" ht="13.2" x14ac:dyDescent="0.25">
      <c r="B56" s="153"/>
      <c r="C56" s="153"/>
      <c r="D56" s="153"/>
      <c r="E56" s="153"/>
      <c r="F56" s="153"/>
    </row>
    <row r="57" spans="2:6" ht="13.2" x14ac:dyDescent="0.25">
      <c r="B57" s="153"/>
      <c r="C57" s="153"/>
      <c r="D57" s="153"/>
      <c r="E57" s="153"/>
      <c r="F57" s="153"/>
    </row>
    <row r="58" spans="2:6" ht="13.2" x14ac:dyDescent="0.25">
      <c r="B58" s="153"/>
      <c r="C58" s="153"/>
      <c r="D58" s="153"/>
      <c r="E58" s="153"/>
      <c r="F58" s="153"/>
    </row>
    <row r="59" spans="2:6" ht="13.2" x14ac:dyDescent="0.25">
      <c r="B59" s="153"/>
      <c r="C59" s="153"/>
      <c r="D59" s="153"/>
      <c r="E59" s="153"/>
      <c r="F59" s="153"/>
    </row>
    <row r="60" spans="2:6" ht="13.2" x14ac:dyDescent="0.25">
      <c r="B60" s="153"/>
      <c r="C60" s="153"/>
      <c r="D60" s="153"/>
      <c r="E60" s="153"/>
      <c r="F60" s="153"/>
    </row>
    <row r="61" spans="2:6" ht="13.2" x14ac:dyDescent="0.25">
      <c r="B61" s="153"/>
      <c r="C61" s="153"/>
      <c r="D61" s="153"/>
      <c r="E61" s="153"/>
      <c r="F61" s="153"/>
    </row>
    <row r="62" spans="2:6" ht="13.2" x14ac:dyDescent="0.25">
      <c r="B62" s="153"/>
      <c r="C62" s="153"/>
      <c r="D62" s="153"/>
      <c r="E62" s="153"/>
      <c r="F62" s="153"/>
    </row>
    <row r="63" spans="2:6" ht="13.2" x14ac:dyDescent="0.25">
      <c r="B63" s="153"/>
      <c r="C63" s="153"/>
      <c r="D63" s="153"/>
      <c r="E63" s="153"/>
      <c r="F63" s="153"/>
    </row>
    <row r="64" spans="2:6" ht="13.2" x14ac:dyDescent="0.25">
      <c r="B64" s="153"/>
      <c r="C64" s="153"/>
      <c r="D64" s="153"/>
      <c r="E64" s="153"/>
      <c r="F64" s="153"/>
    </row>
    <row r="65" spans="2:6" ht="13.2" x14ac:dyDescent="0.25">
      <c r="B65" s="153"/>
      <c r="C65" s="153"/>
      <c r="D65" s="153"/>
      <c r="E65" s="153"/>
      <c r="F65" s="153"/>
    </row>
    <row r="66" spans="2:6" ht="13.2" x14ac:dyDescent="0.25">
      <c r="B66" s="153"/>
      <c r="C66" s="153"/>
      <c r="D66" s="153"/>
      <c r="E66" s="153"/>
      <c r="F66" s="153"/>
    </row>
    <row r="67" spans="2:6" ht="13.2" x14ac:dyDescent="0.25">
      <c r="B67" s="153"/>
      <c r="C67" s="153"/>
      <c r="D67" s="153"/>
      <c r="E67" s="153"/>
      <c r="F67" s="153"/>
    </row>
    <row r="68" spans="2:6" ht="13.2" x14ac:dyDescent="0.25">
      <c r="B68" s="153"/>
      <c r="C68" s="153"/>
      <c r="D68" s="153"/>
      <c r="E68" s="153"/>
      <c r="F68" s="153"/>
    </row>
    <row r="69" spans="2:6" ht="13.2" x14ac:dyDescent="0.25">
      <c r="B69" s="153"/>
      <c r="C69" s="153"/>
      <c r="D69" s="153"/>
      <c r="E69" s="153"/>
      <c r="F69" s="153"/>
    </row>
    <row r="70" spans="2:6" ht="13.2" x14ac:dyDescent="0.25">
      <c r="B70" s="153"/>
      <c r="C70" s="153"/>
      <c r="D70" s="153"/>
      <c r="E70" s="153"/>
      <c r="F70" s="153"/>
    </row>
    <row r="71" spans="2:6" ht="13.2" x14ac:dyDescent="0.25">
      <c r="B71" s="153"/>
      <c r="C71" s="153"/>
      <c r="D71" s="153"/>
      <c r="E71" s="153"/>
      <c r="F71" s="153"/>
    </row>
    <row r="72" spans="2:6" ht="13.2" x14ac:dyDescent="0.25">
      <c r="B72" s="153"/>
      <c r="C72" s="153"/>
      <c r="D72" s="153"/>
      <c r="E72" s="153"/>
      <c r="F72" s="153"/>
    </row>
    <row r="73" spans="2:6" ht="13.2" x14ac:dyDescent="0.25">
      <c r="B73" s="153"/>
      <c r="C73" s="153"/>
      <c r="D73" s="153"/>
      <c r="E73" s="153"/>
      <c r="F73" s="153"/>
    </row>
    <row r="74" spans="2:6" ht="13.2" x14ac:dyDescent="0.25">
      <c r="B74" s="153"/>
      <c r="C74" s="153"/>
      <c r="D74" s="153"/>
      <c r="E74" s="153"/>
      <c r="F74" s="153"/>
    </row>
    <row r="75" spans="2:6" ht="13.2" x14ac:dyDescent="0.25">
      <c r="B75" s="153"/>
      <c r="C75" s="153"/>
      <c r="D75" s="153"/>
      <c r="E75" s="153"/>
      <c r="F75" s="153"/>
    </row>
    <row r="76" spans="2:6" ht="13.2" x14ac:dyDescent="0.25">
      <c r="B76" s="153"/>
      <c r="C76" s="153"/>
      <c r="D76" s="153"/>
      <c r="E76" s="153"/>
      <c r="F76" s="153"/>
    </row>
    <row r="77" spans="2:6" ht="13.2" x14ac:dyDescent="0.25">
      <c r="B77" s="153"/>
      <c r="C77" s="153"/>
      <c r="D77" s="153"/>
      <c r="E77" s="153"/>
      <c r="F77" s="153"/>
    </row>
    <row r="78" spans="2:6" ht="13.2" x14ac:dyDescent="0.25">
      <c r="B78" s="153"/>
      <c r="C78" s="153"/>
      <c r="D78" s="153"/>
      <c r="E78" s="153"/>
      <c r="F78" s="153"/>
    </row>
    <row r="79" spans="2:6" ht="13.2" x14ac:dyDescent="0.25">
      <c r="B79" s="153"/>
      <c r="C79" s="153"/>
      <c r="D79" s="153"/>
      <c r="E79" s="153"/>
      <c r="F79" s="153"/>
    </row>
    <row r="80" spans="2:6" ht="13.2" x14ac:dyDescent="0.25">
      <c r="B80" s="153"/>
      <c r="C80" s="153"/>
      <c r="D80" s="153"/>
      <c r="E80" s="153"/>
      <c r="F80" s="153"/>
    </row>
    <row r="81" spans="2:6" ht="13.2" x14ac:dyDescent="0.25">
      <c r="B81" s="153"/>
      <c r="C81" s="153"/>
      <c r="D81" s="153"/>
      <c r="E81" s="153"/>
      <c r="F81" s="153"/>
    </row>
    <row r="82" spans="2:6" ht="13.2" x14ac:dyDescent="0.25">
      <c r="B82" s="153"/>
      <c r="C82" s="153"/>
      <c r="D82" s="153"/>
      <c r="E82" s="153"/>
      <c r="F82" s="153"/>
    </row>
    <row r="83" spans="2:6" ht="13.2" x14ac:dyDescent="0.25">
      <c r="B83" s="153"/>
      <c r="C83" s="153"/>
      <c r="D83" s="153"/>
      <c r="E83" s="153"/>
      <c r="F83" s="153"/>
    </row>
    <row r="84" spans="2:6" ht="13.2" x14ac:dyDescent="0.25">
      <c r="B84" s="153"/>
      <c r="C84" s="153"/>
      <c r="D84" s="153"/>
      <c r="E84" s="153"/>
      <c r="F84" s="153"/>
    </row>
    <row r="85" spans="2:6" ht="13.2" x14ac:dyDescent="0.25">
      <c r="B85" s="153"/>
      <c r="C85" s="153"/>
      <c r="D85" s="153"/>
      <c r="E85" s="153"/>
      <c r="F85" s="153"/>
    </row>
    <row r="86" spans="2:6" ht="13.2" x14ac:dyDescent="0.25">
      <c r="B86" s="153"/>
      <c r="C86" s="153"/>
      <c r="D86" s="153"/>
      <c r="E86" s="153"/>
      <c r="F86" s="153"/>
    </row>
    <row r="87" spans="2:6" ht="13.2" x14ac:dyDescent="0.25">
      <c r="B87" s="153"/>
      <c r="C87" s="153"/>
      <c r="D87" s="153"/>
      <c r="E87" s="153"/>
      <c r="F87" s="153"/>
    </row>
    <row r="88" spans="2:6" ht="13.2" x14ac:dyDescent="0.25">
      <c r="B88" s="153"/>
      <c r="C88" s="153"/>
      <c r="D88" s="153"/>
      <c r="E88" s="153"/>
      <c r="F88" s="153"/>
    </row>
    <row r="89" spans="2:6" ht="13.2" x14ac:dyDescent="0.25">
      <c r="B89" s="153"/>
      <c r="C89" s="153"/>
      <c r="D89" s="153"/>
      <c r="E89" s="153"/>
      <c r="F89" s="153"/>
    </row>
    <row r="90" spans="2:6" ht="13.2" x14ac:dyDescent="0.25">
      <c r="B90" s="153"/>
      <c r="C90" s="153"/>
      <c r="D90" s="153"/>
      <c r="E90" s="153"/>
      <c r="F90" s="153"/>
    </row>
    <row r="91" spans="2:6" ht="13.2" x14ac:dyDescent="0.25">
      <c r="B91" s="153"/>
      <c r="C91" s="153"/>
      <c r="D91" s="153"/>
      <c r="E91" s="153"/>
      <c r="F91" s="153"/>
    </row>
    <row r="92" spans="2:6" ht="13.2" x14ac:dyDescent="0.25">
      <c r="B92" s="153"/>
      <c r="C92" s="153"/>
      <c r="D92" s="153"/>
      <c r="E92" s="153"/>
      <c r="F92" s="153"/>
    </row>
    <row r="93" spans="2:6" ht="13.2" x14ac:dyDescent="0.25">
      <c r="B93" s="153"/>
      <c r="C93" s="153"/>
      <c r="D93" s="153"/>
      <c r="E93" s="153"/>
      <c r="F93" s="153"/>
    </row>
    <row r="94" spans="2:6" ht="13.2" x14ac:dyDescent="0.25">
      <c r="B94" s="153"/>
      <c r="C94" s="153"/>
      <c r="D94" s="153"/>
      <c r="E94" s="153"/>
      <c r="F94" s="153"/>
    </row>
    <row r="95" spans="2:6" ht="13.2" x14ac:dyDescent="0.25">
      <c r="B95" s="153"/>
      <c r="C95" s="153"/>
      <c r="D95" s="153"/>
      <c r="E95" s="153"/>
      <c r="F95" s="153"/>
    </row>
    <row r="96" spans="2:6" ht="13.2" x14ac:dyDescent="0.25">
      <c r="B96" s="153"/>
      <c r="C96" s="153"/>
      <c r="D96" s="153"/>
      <c r="E96" s="153"/>
      <c r="F96" s="153"/>
    </row>
    <row r="97" spans="2:6" ht="13.2" x14ac:dyDescent="0.25">
      <c r="B97" s="153"/>
      <c r="C97" s="153"/>
      <c r="D97" s="153"/>
      <c r="E97" s="153"/>
      <c r="F97" s="153"/>
    </row>
    <row r="98" spans="2:6" ht="13.2" x14ac:dyDescent="0.25">
      <c r="B98" s="153"/>
      <c r="C98" s="153"/>
      <c r="D98" s="153"/>
      <c r="E98" s="153"/>
      <c r="F98" s="153"/>
    </row>
    <row r="99" spans="2:6" ht="13.2" x14ac:dyDescent="0.25">
      <c r="B99" s="153"/>
      <c r="C99" s="153"/>
      <c r="D99" s="153"/>
      <c r="E99" s="153"/>
      <c r="F99" s="153"/>
    </row>
    <row r="100" spans="2:6" ht="13.2" x14ac:dyDescent="0.25">
      <c r="B100" s="153"/>
      <c r="C100" s="153"/>
      <c r="D100" s="153"/>
      <c r="E100" s="153"/>
      <c r="F100" s="153"/>
    </row>
    <row r="101" spans="2:6" ht="13.2" x14ac:dyDescent="0.25">
      <c r="B101" s="153"/>
      <c r="C101" s="153"/>
      <c r="D101" s="153"/>
      <c r="E101" s="153"/>
      <c r="F101" s="153"/>
    </row>
    <row r="102" spans="2:6" ht="13.2" x14ac:dyDescent="0.25">
      <c r="B102" s="153"/>
      <c r="C102" s="153"/>
      <c r="D102" s="153"/>
      <c r="E102" s="153"/>
      <c r="F102" s="153"/>
    </row>
    <row r="103" spans="2:6" ht="13.2" x14ac:dyDescent="0.25">
      <c r="B103" s="153"/>
      <c r="C103" s="153"/>
      <c r="D103" s="153"/>
      <c r="E103" s="153"/>
      <c r="F103" s="153"/>
    </row>
    <row r="104" spans="2:6" ht="13.2" x14ac:dyDescent="0.25">
      <c r="B104" s="153"/>
      <c r="C104" s="153"/>
      <c r="D104" s="153"/>
      <c r="E104" s="153"/>
      <c r="F104" s="153"/>
    </row>
    <row r="105" spans="2:6" ht="13.2" x14ac:dyDescent="0.25">
      <c r="B105" s="153"/>
      <c r="C105" s="153"/>
      <c r="D105" s="153"/>
      <c r="E105" s="153"/>
      <c r="F105" s="153"/>
    </row>
    <row r="106" spans="2:6" ht="13.2" x14ac:dyDescent="0.25">
      <c r="B106" s="153"/>
      <c r="C106" s="153"/>
      <c r="D106" s="153"/>
      <c r="E106" s="153"/>
      <c r="F106" s="153"/>
    </row>
    <row r="107" spans="2:6" ht="13.2" x14ac:dyDescent="0.25">
      <c r="B107" s="153"/>
      <c r="C107" s="153"/>
      <c r="D107" s="153"/>
      <c r="E107" s="153"/>
      <c r="F107" s="153"/>
    </row>
    <row r="108" spans="2:6" ht="13.2" x14ac:dyDescent="0.25">
      <c r="B108" s="153"/>
      <c r="C108" s="153"/>
      <c r="D108" s="153"/>
      <c r="E108" s="153"/>
      <c r="F108" s="153"/>
    </row>
    <row r="109" spans="2:6" ht="13.2" x14ac:dyDescent="0.25">
      <c r="B109" s="153"/>
      <c r="C109" s="153"/>
      <c r="D109" s="153"/>
      <c r="E109" s="153"/>
      <c r="F109" s="153"/>
    </row>
    <row r="110" spans="2:6" ht="13.2" x14ac:dyDescent="0.25">
      <c r="B110" s="153"/>
      <c r="C110" s="153"/>
      <c r="D110" s="153"/>
      <c r="E110" s="153"/>
      <c r="F110" s="153"/>
    </row>
    <row r="111" spans="2:6" ht="13.2" x14ac:dyDescent="0.25">
      <c r="B111" s="153"/>
      <c r="C111" s="153"/>
      <c r="D111" s="153"/>
      <c r="E111" s="153"/>
      <c r="F111" s="153"/>
    </row>
    <row r="112" spans="2:6" ht="13.2" x14ac:dyDescent="0.25">
      <c r="B112" s="153"/>
      <c r="C112" s="153"/>
      <c r="D112" s="153"/>
      <c r="E112" s="153"/>
      <c r="F112" s="153"/>
    </row>
    <row r="113" spans="2:6" ht="13.2" x14ac:dyDescent="0.25">
      <c r="B113" s="153"/>
      <c r="C113" s="153"/>
      <c r="D113" s="153"/>
      <c r="E113" s="153"/>
      <c r="F113" s="153"/>
    </row>
    <row r="114" spans="2:6" ht="13.2" x14ac:dyDescent="0.25">
      <c r="B114" s="153"/>
      <c r="C114" s="153"/>
      <c r="D114" s="153"/>
      <c r="E114" s="153"/>
      <c r="F114" s="153"/>
    </row>
    <row r="115" spans="2:6" ht="13.2" x14ac:dyDescent="0.25">
      <c r="B115" s="153"/>
      <c r="C115" s="153"/>
      <c r="D115" s="153"/>
      <c r="E115" s="153"/>
      <c r="F115" s="153"/>
    </row>
    <row r="116" spans="2:6" ht="13.2" x14ac:dyDescent="0.25">
      <c r="B116" s="153"/>
      <c r="C116" s="153"/>
      <c r="D116" s="153"/>
      <c r="E116" s="153"/>
      <c r="F116" s="153"/>
    </row>
    <row r="117" spans="2:6" ht="13.2" x14ac:dyDescent="0.25">
      <c r="B117" s="153"/>
      <c r="C117" s="153"/>
      <c r="D117" s="153"/>
      <c r="E117" s="153"/>
      <c r="F117" s="153"/>
    </row>
    <row r="118" spans="2:6" ht="13.2" x14ac:dyDescent="0.25">
      <c r="B118" s="153"/>
      <c r="C118" s="153"/>
      <c r="D118" s="153"/>
      <c r="E118" s="153"/>
      <c r="F118" s="153"/>
    </row>
    <row r="119" spans="2:6" ht="13.2" x14ac:dyDescent="0.25">
      <c r="B119" s="153"/>
      <c r="C119" s="153"/>
      <c r="D119" s="153"/>
      <c r="E119" s="153"/>
      <c r="F119" s="153"/>
    </row>
    <row r="120" spans="2:6" ht="13.2" x14ac:dyDescent="0.25">
      <c r="B120" s="153"/>
      <c r="C120" s="153"/>
      <c r="D120" s="153"/>
      <c r="E120" s="153"/>
      <c r="F120" s="153"/>
    </row>
    <row r="121" spans="2:6" ht="13.2" x14ac:dyDescent="0.25">
      <c r="B121" s="153"/>
      <c r="C121" s="153"/>
      <c r="D121" s="153"/>
      <c r="E121" s="153"/>
      <c r="F121" s="153"/>
    </row>
    <row r="122" spans="2:6" ht="13.2" x14ac:dyDescent="0.25">
      <c r="B122" s="153"/>
      <c r="C122" s="153"/>
      <c r="D122" s="153"/>
      <c r="E122" s="153"/>
      <c r="F122" s="153"/>
    </row>
    <row r="123" spans="2:6" ht="13.2" x14ac:dyDescent="0.25">
      <c r="B123" s="153"/>
      <c r="C123" s="153"/>
      <c r="D123" s="153"/>
      <c r="E123" s="153"/>
      <c r="F123" s="153"/>
    </row>
    <row r="124" spans="2:6" ht="13.2" x14ac:dyDescent="0.25">
      <c r="B124" s="153"/>
      <c r="C124" s="153"/>
      <c r="D124" s="153"/>
      <c r="E124" s="153"/>
      <c r="F124" s="153"/>
    </row>
    <row r="125" spans="2:6" ht="13.2" x14ac:dyDescent="0.25">
      <c r="B125" s="153"/>
      <c r="C125" s="153"/>
      <c r="D125" s="153"/>
      <c r="E125" s="153"/>
      <c r="F125" s="153"/>
    </row>
    <row r="126" spans="2:6" ht="13.2" x14ac:dyDescent="0.25">
      <c r="B126" s="153"/>
      <c r="C126" s="153"/>
      <c r="D126" s="153"/>
      <c r="E126" s="153"/>
      <c r="F126" s="153"/>
    </row>
    <row r="127" spans="2:6" ht="13.2" x14ac:dyDescent="0.25">
      <c r="B127" s="153"/>
      <c r="C127" s="153"/>
      <c r="D127" s="153"/>
      <c r="E127" s="153"/>
      <c r="F127" s="153"/>
    </row>
    <row r="128" spans="2:6" ht="13.2" x14ac:dyDescent="0.25">
      <c r="B128" s="153"/>
      <c r="C128" s="153"/>
      <c r="D128" s="153"/>
      <c r="E128" s="153"/>
      <c r="F128" s="153"/>
    </row>
    <row r="129" spans="2:6" ht="13.2" x14ac:dyDescent="0.25">
      <c r="B129" s="153"/>
      <c r="C129" s="153"/>
      <c r="D129" s="153"/>
      <c r="E129" s="153"/>
      <c r="F129" s="153"/>
    </row>
    <row r="130" spans="2:6" ht="13.2" x14ac:dyDescent="0.25">
      <c r="B130" s="153"/>
      <c r="C130" s="153"/>
      <c r="D130" s="153"/>
      <c r="E130" s="153"/>
      <c r="F130" s="153"/>
    </row>
    <row r="131" spans="2:6" ht="13.2" x14ac:dyDescent="0.25">
      <c r="B131" s="153"/>
      <c r="C131" s="153"/>
      <c r="D131" s="153"/>
      <c r="E131" s="153"/>
      <c r="F131" s="153"/>
    </row>
    <row r="132" spans="2:6" ht="13.2" x14ac:dyDescent="0.25">
      <c r="B132" s="153"/>
      <c r="C132" s="153"/>
      <c r="D132" s="153"/>
      <c r="E132" s="153"/>
      <c r="F132" s="153"/>
    </row>
    <row r="133" spans="2:6" ht="13.2" x14ac:dyDescent="0.25">
      <c r="B133" s="153"/>
      <c r="C133" s="153"/>
      <c r="D133" s="153"/>
      <c r="E133" s="153"/>
      <c r="F133" s="153"/>
    </row>
    <row r="134" spans="2:6" ht="13.2" x14ac:dyDescent="0.25">
      <c r="B134" s="153"/>
      <c r="C134" s="153"/>
      <c r="D134" s="153"/>
      <c r="E134" s="153"/>
      <c r="F134" s="153"/>
    </row>
    <row r="135" spans="2:6" ht="13.2" x14ac:dyDescent="0.25">
      <c r="B135" s="153"/>
      <c r="C135" s="153"/>
      <c r="D135" s="153"/>
      <c r="E135" s="153"/>
      <c r="F135" s="153"/>
    </row>
    <row r="136" spans="2:6" ht="13.2" x14ac:dyDescent="0.25">
      <c r="B136" s="153"/>
      <c r="C136" s="153"/>
      <c r="D136" s="153"/>
      <c r="E136" s="153"/>
      <c r="F136" s="153"/>
    </row>
    <row r="137" spans="2:6" ht="13.2" x14ac:dyDescent="0.25">
      <c r="B137" s="153"/>
      <c r="C137" s="153"/>
      <c r="D137" s="153"/>
      <c r="E137" s="153"/>
      <c r="F137" s="153"/>
    </row>
    <row r="138" spans="2:6" ht="13.2" x14ac:dyDescent="0.25">
      <c r="B138" s="153"/>
      <c r="C138" s="153"/>
      <c r="D138" s="153"/>
      <c r="E138" s="153"/>
      <c r="F138" s="153"/>
    </row>
    <row r="139" spans="2:6" ht="13.2" x14ac:dyDescent="0.25">
      <c r="B139" s="153"/>
      <c r="C139" s="153"/>
      <c r="D139" s="153"/>
      <c r="E139" s="153"/>
      <c r="F139" s="153"/>
    </row>
    <row r="140" spans="2:6" ht="13.2" x14ac:dyDescent="0.25">
      <c r="B140" s="153"/>
      <c r="C140" s="153"/>
      <c r="D140" s="153"/>
      <c r="E140" s="153"/>
      <c r="F140" s="153"/>
    </row>
    <row r="141" spans="2:6" ht="13.2" x14ac:dyDescent="0.25">
      <c r="B141" s="153"/>
      <c r="C141" s="153"/>
      <c r="D141" s="153"/>
      <c r="E141" s="153"/>
      <c r="F141" s="153"/>
    </row>
    <row r="142" spans="2:6" ht="13.2" x14ac:dyDescent="0.25">
      <c r="B142" s="153"/>
      <c r="C142" s="153"/>
      <c r="D142" s="153"/>
      <c r="E142" s="153"/>
      <c r="F142" s="153"/>
    </row>
    <row r="143" spans="2:6" ht="13.2" x14ac:dyDescent="0.25">
      <c r="B143" s="153"/>
      <c r="C143" s="153"/>
      <c r="D143" s="153"/>
      <c r="E143" s="153"/>
      <c r="F143" s="153"/>
    </row>
    <row r="144" spans="2:6" ht="13.2" x14ac:dyDescent="0.25">
      <c r="B144" s="153"/>
      <c r="C144" s="153"/>
      <c r="D144" s="153"/>
      <c r="E144" s="153"/>
      <c r="F144" s="153"/>
    </row>
    <row r="145" spans="2:6" ht="13.2" x14ac:dyDescent="0.25">
      <c r="B145" s="153"/>
      <c r="C145" s="153"/>
      <c r="D145" s="153"/>
      <c r="E145" s="153"/>
      <c r="F145" s="153"/>
    </row>
    <row r="146" spans="2:6" ht="13.2" x14ac:dyDescent="0.25">
      <c r="B146" s="153"/>
      <c r="C146" s="153"/>
      <c r="D146" s="153"/>
      <c r="E146" s="153"/>
      <c r="F146" s="153"/>
    </row>
    <row r="147" spans="2:6" ht="13.2" x14ac:dyDescent="0.25">
      <c r="B147" s="153"/>
      <c r="C147" s="153"/>
      <c r="D147" s="153"/>
      <c r="E147" s="153"/>
      <c r="F147" s="153"/>
    </row>
    <row r="148" spans="2:6" ht="13.2" x14ac:dyDescent="0.25">
      <c r="B148" s="153"/>
      <c r="C148" s="153"/>
      <c r="D148" s="153"/>
      <c r="E148" s="153"/>
      <c r="F148" s="153"/>
    </row>
    <row r="149" spans="2:6" ht="13.2" x14ac:dyDescent="0.25">
      <c r="B149" s="153"/>
      <c r="C149" s="153"/>
      <c r="D149" s="153"/>
      <c r="E149" s="153"/>
      <c r="F149" s="153"/>
    </row>
    <row r="150" spans="2:6" ht="13.2" x14ac:dyDescent="0.25">
      <c r="B150" s="153"/>
      <c r="C150" s="153"/>
      <c r="D150" s="153"/>
      <c r="E150" s="153"/>
      <c r="F150" s="153"/>
    </row>
    <row r="151" spans="2:6" ht="13.2" x14ac:dyDescent="0.25">
      <c r="B151" s="153"/>
      <c r="C151" s="153"/>
      <c r="D151" s="153"/>
      <c r="E151" s="153"/>
      <c r="F151" s="153"/>
    </row>
    <row r="152" spans="2:6" ht="13.2" x14ac:dyDescent="0.25">
      <c r="B152" s="153"/>
      <c r="C152" s="153"/>
      <c r="D152" s="153"/>
      <c r="E152" s="153"/>
      <c r="F152" s="153"/>
    </row>
    <row r="153" spans="2:6" ht="13.2" x14ac:dyDescent="0.25">
      <c r="B153" s="153"/>
      <c r="C153" s="153"/>
      <c r="D153" s="153"/>
      <c r="E153" s="153"/>
      <c r="F153" s="153"/>
    </row>
    <row r="154" spans="2:6" ht="13.2" x14ac:dyDescent="0.25">
      <c r="B154" s="153"/>
      <c r="C154" s="153"/>
      <c r="D154" s="153"/>
      <c r="E154" s="153"/>
      <c r="F154" s="153"/>
    </row>
    <row r="155" spans="2:6" ht="13.2" x14ac:dyDescent="0.25">
      <c r="B155" s="153"/>
      <c r="C155" s="153"/>
      <c r="D155" s="153"/>
      <c r="E155" s="153"/>
      <c r="F155" s="153"/>
    </row>
    <row r="156" spans="2:6" ht="13.2" x14ac:dyDescent="0.25">
      <c r="B156" s="153"/>
      <c r="C156" s="153"/>
      <c r="D156" s="153"/>
      <c r="E156" s="153"/>
      <c r="F156" s="153"/>
    </row>
    <row r="157" spans="2:6" ht="13.2" x14ac:dyDescent="0.25">
      <c r="B157" s="153"/>
      <c r="C157" s="153"/>
      <c r="D157" s="153"/>
      <c r="E157" s="153"/>
      <c r="F157" s="153"/>
    </row>
    <row r="158" spans="2:6" ht="13.2" x14ac:dyDescent="0.25">
      <c r="B158" s="153"/>
      <c r="C158" s="153"/>
      <c r="D158" s="153"/>
      <c r="E158" s="153"/>
      <c r="F158" s="153"/>
    </row>
    <row r="159" spans="2:6" ht="13.2" x14ac:dyDescent="0.25">
      <c r="B159" s="153"/>
      <c r="C159" s="153"/>
      <c r="D159" s="153"/>
      <c r="E159" s="153"/>
      <c r="F159" s="153"/>
    </row>
    <row r="160" spans="2:6" ht="13.2" x14ac:dyDescent="0.25">
      <c r="B160" s="153"/>
      <c r="C160" s="153"/>
      <c r="D160" s="153"/>
      <c r="E160" s="153"/>
      <c r="F160" s="153"/>
    </row>
    <row r="161" spans="2:6" ht="13.2" x14ac:dyDescent="0.25">
      <c r="B161" s="153"/>
      <c r="C161" s="153"/>
      <c r="D161" s="153"/>
      <c r="E161" s="153"/>
      <c r="F161" s="153"/>
    </row>
    <row r="162" spans="2:6" ht="13.2" x14ac:dyDescent="0.25">
      <c r="B162" s="153"/>
      <c r="C162" s="153"/>
      <c r="D162" s="153"/>
      <c r="E162" s="153"/>
      <c r="F162" s="153"/>
    </row>
    <row r="163" spans="2:6" ht="13.2" x14ac:dyDescent="0.25">
      <c r="B163" s="153"/>
      <c r="C163" s="153"/>
      <c r="D163" s="153"/>
      <c r="E163" s="153"/>
      <c r="F163" s="153"/>
    </row>
    <row r="164" spans="2:6" ht="13.2" x14ac:dyDescent="0.25">
      <c r="B164" s="153"/>
      <c r="C164" s="153"/>
      <c r="D164" s="153"/>
      <c r="E164" s="153"/>
      <c r="F164" s="153"/>
    </row>
    <row r="165" spans="2:6" ht="13.2" x14ac:dyDescent="0.25">
      <c r="B165" s="153"/>
      <c r="C165" s="153"/>
      <c r="D165" s="153"/>
      <c r="E165" s="153"/>
      <c r="F165" s="153"/>
    </row>
    <row r="166" spans="2:6" ht="13.2" x14ac:dyDescent="0.25">
      <c r="B166" s="153"/>
      <c r="C166" s="153"/>
      <c r="D166" s="153"/>
      <c r="E166" s="153"/>
      <c r="F166" s="153"/>
    </row>
    <row r="167" spans="2:6" ht="13.2" x14ac:dyDescent="0.25">
      <c r="B167" s="153"/>
      <c r="C167" s="153"/>
      <c r="D167" s="153"/>
      <c r="E167" s="153"/>
      <c r="F167" s="153"/>
    </row>
    <row r="168" spans="2:6" ht="13.2" x14ac:dyDescent="0.25">
      <c r="B168" s="153"/>
      <c r="C168" s="153"/>
      <c r="D168" s="153"/>
      <c r="E168" s="153"/>
      <c r="F168" s="153"/>
    </row>
    <row r="169" spans="2:6" ht="13.2" x14ac:dyDescent="0.25">
      <c r="B169" s="153"/>
      <c r="C169" s="153"/>
      <c r="D169" s="153"/>
      <c r="E169" s="153"/>
      <c r="F169" s="153"/>
    </row>
    <row r="170" spans="2:6" ht="13.2" x14ac:dyDescent="0.25">
      <c r="B170" s="153"/>
      <c r="C170" s="153"/>
      <c r="D170" s="153"/>
      <c r="E170" s="153"/>
      <c r="F170" s="153"/>
    </row>
    <row r="171" spans="2:6" ht="13.2" x14ac:dyDescent="0.25">
      <c r="B171" s="153"/>
      <c r="C171" s="153"/>
      <c r="D171" s="153"/>
      <c r="E171" s="153"/>
      <c r="F171" s="153"/>
    </row>
    <row r="172" spans="2:6" ht="13.2" x14ac:dyDescent="0.25">
      <c r="B172" s="153"/>
      <c r="C172" s="153"/>
      <c r="D172" s="153"/>
      <c r="E172" s="153"/>
      <c r="F172" s="153"/>
    </row>
    <row r="173" spans="2:6" ht="13.2" x14ac:dyDescent="0.25">
      <c r="B173" s="153"/>
      <c r="C173" s="153"/>
      <c r="D173" s="153"/>
      <c r="E173" s="153"/>
      <c r="F173" s="153"/>
    </row>
    <row r="174" spans="2:6" ht="13.2" x14ac:dyDescent="0.25">
      <c r="B174" s="153"/>
      <c r="C174" s="153"/>
      <c r="D174" s="153"/>
      <c r="E174" s="153"/>
      <c r="F174" s="153"/>
    </row>
    <row r="175" spans="2:6" ht="13.2" x14ac:dyDescent="0.25">
      <c r="B175" s="153"/>
      <c r="C175" s="153"/>
      <c r="D175" s="153"/>
      <c r="E175" s="153"/>
      <c r="F175" s="153"/>
    </row>
    <row r="176" spans="2:6" ht="13.2" x14ac:dyDescent="0.25">
      <c r="B176" s="153"/>
      <c r="C176" s="153"/>
      <c r="D176" s="153"/>
      <c r="E176" s="153"/>
      <c r="F176" s="153"/>
    </row>
    <row r="177" spans="2:6" ht="13.2" x14ac:dyDescent="0.25">
      <c r="B177" s="153"/>
      <c r="C177" s="153"/>
      <c r="D177" s="153"/>
      <c r="E177" s="153"/>
      <c r="F177" s="153"/>
    </row>
    <row r="178" spans="2:6" ht="13.2" x14ac:dyDescent="0.25">
      <c r="B178" s="153"/>
      <c r="C178" s="153"/>
      <c r="D178" s="153"/>
      <c r="E178" s="153"/>
      <c r="F178" s="153"/>
    </row>
    <row r="179" spans="2:6" ht="13.2" x14ac:dyDescent="0.25">
      <c r="B179" s="153"/>
      <c r="C179" s="153"/>
      <c r="D179" s="153"/>
      <c r="E179" s="153"/>
      <c r="F179" s="153"/>
    </row>
    <row r="180" spans="2:6" ht="13.2" x14ac:dyDescent="0.25">
      <c r="B180" s="153"/>
      <c r="C180" s="153"/>
      <c r="D180" s="153"/>
      <c r="E180" s="153"/>
      <c r="F180" s="153"/>
    </row>
    <row r="181" spans="2:6" ht="13.2" x14ac:dyDescent="0.25">
      <c r="B181" s="153"/>
      <c r="C181" s="153"/>
      <c r="D181" s="153"/>
      <c r="E181" s="153"/>
      <c r="F181" s="153"/>
    </row>
    <row r="182" spans="2:6" ht="13.2" x14ac:dyDescent="0.25">
      <c r="B182" s="153"/>
      <c r="C182" s="153"/>
      <c r="D182" s="153"/>
      <c r="E182" s="153"/>
      <c r="F182" s="153"/>
    </row>
    <row r="183" spans="2:6" ht="13.2" x14ac:dyDescent="0.25">
      <c r="B183" s="153"/>
      <c r="C183" s="153"/>
      <c r="D183" s="153"/>
      <c r="E183" s="153"/>
      <c r="F183" s="153"/>
    </row>
    <row r="184" spans="2:6" ht="13.2" x14ac:dyDescent="0.25">
      <c r="B184" s="153"/>
      <c r="C184" s="153"/>
      <c r="D184" s="153"/>
      <c r="E184" s="153"/>
      <c r="F184" s="153"/>
    </row>
    <row r="185" spans="2:6" ht="13.2" x14ac:dyDescent="0.25">
      <c r="B185" s="153"/>
      <c r="C185" s="153"/>
      <c r="D185" s="153"/>
      <c r="E185" s="153"/>
      <c r="F185" s="153"/>
    </row>
    <row r="186" spans="2:6" ht="13.2" x14ac:dyDescent="0.25">
      <c r="B186" s="153"/>
      <c r="C186" s="153"/>
      <c r="D186" s="153"/>
      <c r="E186" s="153"/>
      <c r="F186" s="153"/>
    </row>
    <row r="187" spans="2:6" ht="13.2" x14ac:dyDescent="0.25">
      <c r="B187" s="153"/>
      <c r="C187" s="153"/>
      <c r="D187" s="153"/>
      <c r="E187" s="153"/>
      <c r="F187" s="153"/>
    </row>
    <row r="188" spans="2:6" ht="13.2" x14ac:dyDescent="0.25">
      <c r="B188" s="153"/>
      <c r="C188" s="153"/>
      <c r="D188" s="153"/>
      <c r="E188" s="153"/>
      <c r="F188" s="153"/>
    </row>
    <row r="189" spans="2:6" ht="13.2" x14ac:dyDescent="0.25">
      <c r="B189" s="153"/>
      <c r="C189" s="153"/>
      <c r="D189" s="153"/>
      <c r="E189" s="153"/>
      <c r="F189" s="153"/>
    </row>
    <row r="190" spans="2:6" ht="13.2" x14ac:dyDescent="0.25">
      <c r="B190" s="153"/>
      <c r="C190" s="153"/>
      <c r="D190" s="153"/>
      <c r="E190" s="153"/>
      <c r="F190" s="153"/>
    </row>
    <row r="191" spans="2:6" ht="13.2" x14ac:dyDescent="0.25">
      <c r="B191" s="153"/>
      <c r="C191" s="153"/>
      <c r="D191" s="153"/>
      <c r="E191" s="153"/>
      <c r="F191" s="153"/>
    </row>
    <row r="192" spans="2:6" ht="13.2" x14ac:dyDescent="0.25">
      <c r="B192" s="153"/>
      <c r="C192" s="153"/>
      <c r="D192" s="153"/>
      <c r="E192" s="153"/>
      <c r="F192" s="153"/>
    </row>
    <row r="193" spans="2:6" ht="13.2" x14ac:dyDescent="0.25">
      <c r="B193" s="153"/>
      <c r="C193" s="153"/>
      <c r="D193" s="153"/>
      <c r="E193" s="153"/>
      <c r="F193" s="153"/>
    </row>
    <row r="194" spans="2:6" ht="13.2" x14ac:dyDescent="0.25">
      <c r="B194" s="153"/>
      <c r="C194" s="153"/>
      <c r="D194" s="153"/>
      <c r="E194" s="153"/>
      <c r="F194" s="153"/>
    </row>
    <row r="195" spans="2:6" ht="13.2" x14ac:dyDescent="0.25">
      <c r="B195" s="153"/>
      <c r="C195" s="153"/>
      <c r="D195" s="153"/>
      <c r="E195" s="153"/>
      <c r="F195" s="153"/>
    </row>
    <row r="196" spans="2:6" ht="13.2" x14ac:dyDescent="0.25">
      <c r="B196" s="153"/>
      <c r="C196" s="153"/>
      <c r="D196" s="153"/>
      <c r="E196" s="153"/>
      <c r="F196" s="153"/>
    </row>
    <row r="197" spans="2:6" ht="13.2" x14ac:dyDescent="0.25">
      <c r="B197" s="153"/>
      <c r="C197" s="153"/>
      <c r="D197" s="153"/>
      <c r="E197" s="153"/>
      <c r="F197" s="153"/>
    </row>
    <row r="198" spans="2:6" ht="13.2" x14ac:dyDescent="0.25">
      <c r="B198" s="153"/>
      <c r="C198" s="153"/>
      <c r="D198" s="153"/>
      <c r="E198" s="153"/>
      <c r="F198" s="153"/>
    </row>
    <row r="199" spans="2:6" ht="13.2" x14ac:dyDescent="0.25">
      <c r="B199" s="153"/>
      <c r="C199" s="153"/>
      <c r="D199" s="153"/>
      <c r="E199" s="153"/>
      <c r="F199" s="153"/>
    </row>
    <row r="200" spans="2:6" ht="13.2" x14ac:dyDescent="0.25">
      <c r="B200" s="153"/>
      <c r="C200" s="153"/>
      <c r="D200" s="153"/>
      <c r="E200" s="153"/>
      <c r="F200" s="153"/>
    </row>
    <row r="201" spans="2:6" ht="13.2" x14ac:dyDescent="0.25">
      <c r="B201" s="153"/>
      <c r="C201" s="153"/>
      <c r="D201" s="153"/>
      <c r="E201" s="153"/>
      <c r="F201" s="153"/>
    </row>
    <row r="202" spans="2:6" ht="13.2" x14ac:dyDescent="0.25">
      <c r="B202" s="153"/>
      <c r="C202" s="153"/>
      <c r="D202" s="153"/>
      <c r="E202" s="153"/>
      <c r="F202" s="153"/>
    </row>
    <row r="203" spans="2:6" ht="13.2" x14ac:dyDescent="0.25">
      <c r="B203" s="153"/>
      <c r="C203" s="153"/>
      <c r="D203" s="153"/>
      <c r="E203" s="153"/>
      <c r="F203" s="153"/>
    </row>
    <row r="204" spans="2:6" ht="13.2" x14ac:dyDescent="0.25">
      <c r="B204" s="153"/>
      <c r="C204" s="153"/>
      <c r="D204" s="153"/>
      <c r="E204" s="153"/>
      <c r="F204" s="153"/>
    </row>
    <row r="205" spans="2:6" ht="13.2" x14ac:dyDescent="0.25">
      <c r="B205" s="153"/>
      <c r="C205" s="153"/>
      <c r="D205" s="153"/>
      <c r="E205" s="153"/>
      <c r="F205" s="153"/>
    </row>
    <row r="206" spans="2:6" ht="13.2" x14ac:dyDescent="0.25">
      <c r="B206" s="153"/>
      <c r="C206" s="153"/>
      <c r="D206" s="153"/>
      <c r="E206" s="153"/>
      <c r="F206" s="153"/>
    </row>
    <row r="207" spans="2:6" ht="13.2" x14ac:dyDescent="0.25">
      <c r="B207" s="153"/>
      <c r="C207" s="153"/>
      <c r="D207" s="153"/>
      <c r="E207" s="153"/>
      <c r="F207" s="153"/>
    </row>
    <row r="208" spans="2:6" ht="13.2" x14ac:dyDescent="0.25">
      <c r="B208" s="153"/>
      <c r="C208" s="153"/>
      <c r="D208" s="153"/>
      <c r="E208" s="153"/>
      <c r="F208" s="153"/>
    </row>
    <row r="209" spans="2:6" ht="13.2" x14ac:dyDescent="0.25">
      <c r="B209" s="153"/>
      <c r="C209" s="153"/>
      <c r="D209" s="153"/>
      <c r="E209" s="153"/>
      <c r="F209" s="153"/>
    </row>
    <row r="210" spans="2:6" ht="13.2" x14ac:dyDescent="0.25">
      <c r="B210" s="153"/>
      <c r="C210" s="153"/>
      <c r="D210" s="153"/>
      <c r="E210" s="153"/>
      <c r="F210" s="153"/>
    </row>
    <row r="211" spans="2:6" ht="13.2" x14ac:dyDescent="0.25">
      <c r="B211" s="153"/>
      <c r="C211" s="153"/>
      <c r="D211" s="153"/>
      <c r="E211" s="153"/>
      <c r="F211" s="153"/>
    </row>
    <row r="212" spans="2:6" ht="13.2" x14ac:dyDescent="0.25">
      <c r="B212" s="153"/>
      <c r="C212" s="153"/>
      <c r="D212" s="153"/>
      <c r="E212" s="153"/>
      <c r="F212" s="153"/>
    </row>
    <row r="213" spans="2:6" ht="13.2" x14ac:dyDescent="0.25">
      <c r="B213" s="153"/>
      <c r="C213" s="153"/>
      <c r="D213" s="153"/>
      <c r="E213" s="153"/>
      <c r="F213" s="153"/>
    </row>
    <row r="214" spans="2:6" ht="13.2" x14ac:dyDescent="0.25">
      <c r="B214" s="153"/>
      <c r="C214" s="153"/>
      <c r="D214" s="153"/>
      <c r="E214" s="153"/>
      <c r="F214" s="153"/>
    </row>
    <row r="215" spans="2:6" ht="13.2" x14ac:dyDescent="0.25">
      <c r="B215" s="153"/>
      <c r="C215" s="153"/>
      <c r="D215" s="153"/>
      <c r="E215" s="153"/>
      <c r="F215" s="153"/>
    </row>
    <row r="216" spans="2:6" ht="13.2" x14ac:dyDescent="0.25">
      <c r="B216" s="153"/>
      <c r="C216" s="153"/>
      <c r="D216" s="153"/>
      <c r="E216" s="153"/>
      <c r="F216" s="153"/>
    </row>
    <row r="217" spans="2:6" ht="13.2" x14ac:dyDescent="0.25">
      <c r="B217" s="153"/>
      <c r="C217" s="153"/>
      <c r="D217" s="153"/>
      <c r="E217" s="153"/>
      <c r="F217" s="153"/>
    </row>
    <row r="218" spans="2:6" ht="13.2" x14ac:dyDescent="0.25">
      <c r="B218" s="153"/>
      <c r="C218" s="153"/>
      <c r="D218" s="153"/>
      <c r="E218" s="153"/>
      <c r="F218" s="153"/>
    </row>
    <row r="219" spans="2:6" ht="13.2" x14ac:dyDescent="0.25">
      <c r="B219" s="153"/>
      <c r="C219" s="153"/>
      <c r="D219" s="153"/>
      <c r="E219" s="153"/>
      <c r="F219" s="153"/>
    </row>
    <row r="220" spans="2:6" ht="13.2" x14ac:dyDescent="0.25">
      <c r="B220" s="153"/>
      <c r="C220" s="153"/>
      <c r="D220" s="153"/>
      <c r="E220" s="153"/>
      <c r="F220" s="153"/>
    </row>
    <row r="221" spans="2:6" ht="13.2" x14ac:dyDescent="0.25">
      <c r="B221" s="153"/>
      <c r="C221" s="153"/>
      <c r="D221" s="153"/>
      <c r="E221" s="153"/>
      <c r="F221" s="153"/>
    </row>
    <row r="222" spans="2:6" ht="13.2" x14ac:dyDescent="0.25">
      <c r="B222" s="153"/>
      <c r="C222" s="153"/>
      <c r="D222" s="153"/>
      <c r="E222" s="153"/>
      <c r="F222" s="153"/>
    </row>
    <row r="223" spans="2:6" ht="13.2" x14ac:dyDescent="0.25">
      <c r="B223" s="153"/>
      <c r="C223" s="153"/>
      <c r="D223" s="153"/>
      <c r="E223" s="153"/>
      <c r="F223" s="153"/>
    </row>
    <row r="224" spans="2:6" ht="13.2" x14ac:dyDescent="0.25">
      <c r="B224" s="153"/>
      <c r="C224" s="153"/>
      <c r="D224" s="153"/>
      <c r="E224" s="153"/>
      <c r="F224" s="153"/>
    </row>
    <row r="225" spans="2:6" ht="13.2" x14ac:dyDescent="0.25">
      <c r="B225" s="153"/>
      <c r="C225" s="153"/>
      <c r="D225" s="153"/>
      <c r="E225" s="153"/>
      <c r="F225" s="153"/>
    </row>
    <row r="226" spans="2:6" ht="13.2" x14ac:dyDescent="0.25">
      <c r="B226" s="153"/>
      <c r="C226" s="153"/>
      <c r="D226" s="153"/>
      <c r="E226" s="153"/>
      <c r="F226" s="153"/>
    </row>
    <row r="227" spans="2:6" ht="13.2" x14ac:dyDescent="0.25">
      <c r="B227" s="153"/>
      <c r="C227" s="153"/>
      <c r="D227" s="153"/>
      <c r="E227" s="153"/>
      <c r="F227" s="153"/>
    </row>
    <row r="228" spans="2:6" ht="13.2" x14ac:dyDescent="0.25">
      <c r="B228" s="153"/>
      <c r="C228" s="153"/>
      <c r="D228" s="153"/>
      <c r="E228" s="153"/>
      <c r="F228" s="153"/>
    </row>
    <row r="229" spans="2:6" ht="13.2" x14ac:dyDescent="0.25">
      <c r="B229" s="153"/>
      <c r="C229" s="153"/>
      <c r="D229" s="153"/>
      <c r="E229" s="153"/>
      <c r="F229" s="153"/>
    </row>
    <row r="230" spans="2:6" ht="13.2" x14ac:dyDescent="0.25">
      <c r="B230" s="153"/>
      <c r="C230" s="153"/>
      <c r="D230" s="153"/>
      <c r="E230" s="153"/>
      <c r="F230" s="153"/>
    </row>
    <row r="231" spans="2:6" ht="13.2" x14ac:dyDescent="0.25">
      <c r="B231" s="153"/>
      <c r="C231" s="153"/>
      <c r="D231" s="153"/>
      <c r="E231" s="153"/>
      <c r="F231" s="153"/>
    </row>
    <row r="232" spans="2:6" ht="13.2" x14ac:dyDescent="0.25">
      <c r="B232" s="153"/>
      <c r="C232" s="153"/>
      <c r="D232" s="153"/>
      <c r="E232" s="153"/>
      <c r="F232" s="153"/>
    </row>
    <row r="233" spans="2:6" ht="13.2" x14ac:dyDescent="0.25">
      <c r="B233" s="153"/>
      <c r="C233" s="153"/>
      <c r="D233" s="153"/>
      <c r="E233" s="153"/>
      <c r="F233" s="153"/>
    </row>
    <row r="234" spans="2:6" ht="13.2" x14ac:dyDescent="0.25">
      <c r="B234" s="153"/>
      <c r="C234" s="153"/>
      <c r="D234" s="153"/>
      <c r="E234" s="153"/>
      <c r="F234" s="153"/>
    </row>
    <row r="235" spans="2:6" ht="13.2" x14ac:dyDescent="0.25">
      <c r="B235" s="153"/>
      <c r="C235" s="153"/>
      <c r="D235" s="153"/>
      <c r="E235" s="153"/>
      <c r="F235" s="153"/>
    </row>
    <row r="236" spans="2:6" ht="13.2" x14ac:dyDescent="0.25">
      <c r="B236" s="153"/>
      <c r="C236" s="153"/>
      <c r="D236" s="153"/>
      <c r="E236" s="153"/>
      <c r="F236" s="153"/>
    </row>
    <row r="237" spans="2:6" ht="13.2" x14ac:dyDescent="0.25">
      <c r="B237" s="153"/>
      <c r="C237" s="153"/>
      <c r="D237" s="153"/>
      <c r="E237" s="153"/>
      <c r="F237" s="153"/>
    </row>
    <row r="238" spans="2:6" ht="13.2" x14ac:dyDescent="0.25">
      <c r="B238" s="153"/>
      <c r="C238" s="153"/>
      <c r="D238" s="153"/>
      <c r="E238" s="153"/>
      <c r="F238" s="153"/>
    </row>
    <row r="239" spans="2:6" ht="13.2" x14ac:dyDescent="0.25">
      <c r="B239" s="153"/>
      <c r="C239" s="153"/>
      <c r="D239" s="153"/>
      <c r="E239" s="153"/>
      <c r="F239" s="153"/>
    </row>
    <row r="240" spans="2:6" ht="13.2" x14ac:dyDescent="0.25">
      <c r="B240" s="153"/>
      <c r="C240" s="153"/>
      <c r="D240" s="153"/>
      <c r="E240" s="153"/>
      <c r="F240" s="153"/>
    </row>
    <row r="241" spans="2:6" ht="13.2" x14ac:dyDescent="0.25">
      <c r="B241" s="153"/>
      <c r="C241" s="153"/>
      <c r="D241" s="153"/>
      <c r="E241" s="153"/>
      <c r="F241" s="153"/>
    </row>
    <row r="242" spans="2:6" ht="13.2" x14ac:dyDescent="0.25">
      <c r="B242" s="153"/>
      <c r="C242" s="153"/>
      <c r="D242" s="153"/>
      <c r="E242" s="153"/>
      <c r="F242" s="153"/>
    </row>
    <row r="243" spans="2:6" ht="13.2" x14ac:dyDescent="0.25">
      <c r="B243" s="153"/>
      <c r="C243" s="153"/>
      <c r="D243" s="153"/>
      <c r="E243" s="153"/>
      <c r="F243" s="153"/>
    </row>
    <row r="244" spans="2:6" ht="13.2" x14ac:dyDescent="0.25">
      <c r="B244" s="153"/>
      <c r="C244" s="153"/>
      <c r="D244" s="153"/>
      <c r="E244" s="153"/>
      <c r="F244" s="153"/>
    </row>
    <row r="245" spans="2:6" ht="13.2" x14ac:dyDescent="0.25">
      <c r="B245" s="153"/>
      <c r="C245" s="153"/>
      <c r="D245" s="153"/>
      <c r="E245" s="153"/>
      <c r="F245" s="153"/>
    </row>
    <row r="246" spans="2:6" ht="13.2" x14ac:dyDescent="0.25">
      <c r="B246" s="153"/>
      <c r="C246" s="153"/>
      <c r="D246" s="153"/>
      <c r="E246" s="153"/>
      <c r="F246" s="153"/>
    </row>
    <row r="247" spans="2:6" ht="13.2" x14ac:dyDescent="0.25">
      <c r="B247" s="153"/>
      <c r="C247" s="153"/>
      <c r="D247" s="153"/>
      <c r="E247" s="153"/>
      <c r="F247" s="153"/>
    </row>
    <row r="248" spans="2:6" ht="13.2" x14ac:dyDescent="0.25">
      <c r="B248" s="153"/>
      <c r="C248" s="153"/>
      <c r="D248" s="153"/>
      <c r="E248" s="153"/>
      <c r="F248" s="153"/>
    </row>
    <row r="249" spans="2:6" ht="13.2" x14ac:dyDescent="0.25">
      <c r="B249" s="153"/>
      <c r="C249" s="153"/>
      <c r="D249" s="153"/>
      <c r="E249" s="153"/>
      <c r="F249" s="153"/>
    </row>
    <row r="250" spans="2:6" ht="13.2" x14ac:dyDescent="0.25">
      <c r="B250" s="153"/>
      <c r="C250" s="153"/>
      <c r="D250" s="153"/>
      <c r="E250" s="153"/>
      <c r="F250" s="153"/>
    </row>
    <row r="251" spans="2:6" ht="13.2" x14ac:dyDescent="0.25">
      <c r="B251" s="153"/>
      <c r="C251" s="153"/>
      <c r="D251" s="153"/>
      <c r="E251" s="153"/>
      <c r="F251" s="153"/>
    </row>
    <row r="252" spans="2:6" ht="13.2" x14ac:dyDescent="0.25">
      <c r="B252" s="153"/>
      <c r="C252" s="153"/>
      <c r="D252" s="153"/>
      <c r="E252" s="153"/>
      <c r="F252" s="153"/>
    </row>
    <row r="253" spans="2:6" ht="13.2" x14ac:dyDescent="0.25">
      <c r="B253" s="153"/>
      <c r="C253" s="153"/>
      <c r="D253" s="153"/>
      <c r="E253" s="153"/>
      <c r="F253" s="153"/>
    </row>
    <row r="254" spans="2:6" ht="13.2" x14ac:dyDescent="0.25">
      <c r="B254" s="153"/>
      <c r="C254" s="153"/>
      <c r="D254" s="153"/>
      <c r="E254" s="153"/>
      <c r="F254" s="153"/>
    </row>
    <row r="255" spans="2:6" ht="13.2" x14ac:dyDescent="0.25">
      <c r="B255" s="153"/>
      <c r="C255" s="153"/>
      <c r="D255" s="153"/>
      <c r="E255" s="153"/>
      <c r="F255" s="153"/>
    </row>
    <row r="256" spans="2:6" ht="13.2" x14ac:dyDescent="0.25">
      <c r="B256" s="153"/>
      <c r="C256" s="153"/>
      <c r="D256" s="153"/>
      <c r="E256" s="153"/>
      <c r="F256" s="153"/>
    </row>
    <row r="257" spans="2:6" ht="13.2" x14ac:dyDescent="0.25">
      <c r="B257" s="153"/>
      <c r="C257" s="153"/>
      <c r="D257" s="153"/>
      <c r="E257" s="153"/>
      <c r="F257" s="153"/>
    </row>
    <row r="258" spans="2:6" ht="13.2" x14ac:dyDescent="0.25">
      <c r="B258" s="153"/>
      <c r="C258" s="153"/>
      <c r="D258" s="153"/>
      <c r="E258" s="153"/>
      <c r="F258" s="153"/>
    </row>
    <row r="259" spans="2:6" ht="13.2" x14ac:dyDescent="0.25">
      <c r="B259" s="153"/>
      <c r="C259" s="153"/>
      <c r="D259" s="153"/>
      <c r="E259" s="153"/>
      <c r="F259" s="153"/>
    </row>
    <row r="260" spans="2:6" ht="13.2" x14ac:dyDescent="0.25">
      <c r="B260" s="153"/>
      <c r="C260" s="153"/>
      <c r="D260" s="153"/>
      <c r="E260" s="153"/>
      <c r="F260" s="153"/>
    </row>
    <row r="261" spans="2:6" ht="13.2" x14ac:dyDescent="0.25">
      <c r="B261" s="153"/>
      <c r="C261" s="153"/>
      <c r="D261" s="153"/>
      <c r="E261" s="153"/>
      <c r="F261" s="153"/>
    </row>
    <row r="262" spans="2:6" ht="13.2" x14ac:dyDescent="0.25">
      <c r="B262" s="153"/>
      <c r="C262" s="153"/>
      <c r="D262" s="153"/>
      <c r="E262" s="153"/>
      <c r="F262" s="153"/>
    </row>
    <row r="263" spans="2:6" ht="13.2" x14ac:dyDescent="0.25">
      <c r="B263" s="153"/>
      <c r="C263" s="153"/>
      <c r="D263" s="153"/>
      <c r="E263" s="153"/>
      <c r="F263" s="153"/>
    </row>
    <row r="264" spans="2:6" ht="13.2" x14ac:dyDescent="0.25">
      <c r="B264" s="153"/>
      <c r="C264" s="153"/>
      <c r="D264" s="153"/>
      <c r="E264" s="153"/>
      <c r="F264" s="153"/>
    </row>
    <row r="265" spans="2:6" ht="13.2" x14ac:dyDescent="0.25">
      <c r="B265" s="153"/>
      <c r="C265" s="153"/>
      <c r="D265" s="153"/>
      <c r="E265" s="153"/>
      <c r="F265" s="153"/>
    </row>
    <row r="266" spans="2:6" ht="13.2" x14ac:dyDescent="0.25">
      <c r="B266" s="153"/>
      <c r="C266" s="153"/>
      <c r="D266" s="153"/>
      <c r="E266" s="153"/>
      <c r="F266" s="153"/>
    </row>
    <row r="267" spans="2:6" ht="13.2" x14ac:dyDescent="0.25">
      <c r="B267" s="153"/>
      <c r="C267" s="153"/>
      <c r="D267" s="153"/>
      <c r="E267" s="153"/>
      <c r="F267" s="153"/>
    </row>
    <row r="268" spans="2:6" ht="13.2" x14ac:dyDescent="0.25">
      <c r="B268" s="153"/>
      <c r="C268" s="153"/>
      <c r="D268" s="153"/>
      <c r="E268" s="153"/>
      <c r="F268" s="153"/>
    </row>
    <row r="269" spans="2:6" ht="13.2" x14ac:dyDescent="0.25">
      <c r="B269" s="153"/>
      <c r="C269" s="153"/>
      <c r="D269" s="153"/>
      <c r="E269" s="153"/>
      <c r="F269" s="153"/>
    </row>
    <row r="270" spans="2:6" ht="13.2" x14ac:dyDescent="0.25">
      <c r="B270" s="153"/>
      <c r="C270" s="153"/>
      <c r="D270" s="153"/>
      <c r="E270" s="153"/>
      <c r="F270" s="153"/>
    </row>
    <row r="271" spans="2:6" ht="13.2" x14ac:dyDescent="0.25">
      <c r="B271" s="153"/>
      <c r="C271" s="153"/>
      <c r="D271" s="153"/>
      <c r="E271" s="153"/>
      <c r="F271" s="153"/>
    </row>
    <row r="272" spans="2:6" ht="13.2" x14ac:dyDescent="0.25">
      <c r="B272" s="153"/>
      <c r="C272" s="153"/>
      <c r="D272" s="153"/>
      <c r="E272" s="153"/>
      <c r="F272" s="153"/>
    </row>
    <row r="273" spans="2:6" ht="13.2" x14ac:dyDescent="0.25">
      <c r="B273" s="153"/>
      <c r="C273" s="153"/>
      <c r="D273" s="153"/>
      <c r="E273" s="153"/>
      <c r="F273" s="153"/>
    </row>
    <row r="274" spans="2:6" ht="13.2" x14ac:dyDescent="0.25">
      <c r="B274" s="153"/>
      <c r="C274" s="153"/>
      <c r="D274" s="153"/>
      <c r="E274" s="153"/>
      <c r="F274" s="153"/>
    </row>
    <row r="275" spans="2:6" ht="13.2" x14ac:dyDescent="0.25">
      <c r="B275" s="153"/>
      <c r="C275" s="153"/>
      <c r="D275" s="153"/>
      <c r="E275" s="153"/>
      <c r="F275" s="153"/>
    </row>
    <row r="276" spans="2:6" ht="13.2" x14ac:dyDescent="0.25">
      <c r="B276" s="153"/>
      <c r="C276" s="153"/>
      <c r="D276" s="153"/>
      <c r="E276" s="153"/>
      <c r="F276" s="153"/>
    </row>
    <row r="277" spans="2:6" ht="13.2" x14ac:dyDescent="0.25">
      <c r="B277" s="153"/>
      <c r="C277" s="153"/>
      <c r="D277" s="153"/>
      <c r="E277" s="153"/>
      <c r="F277" s="153"/>
    </row>
    <row r="278" spans="2:6" ht="13.2" x14ac:dyDescent="0.25">
      <c r="B278" s="153"/>
      <c r="C278" s="153"/>
      <c r="D278" s="153"/>
      <c r="E278" s="153"/>
      <c r="F278" s="153"/>
    </row>
    <row r="279" spans="2:6" ht="13.2" x14ac:dyDescent="0.25">
      <c r="B279" s="153"/>
      <c r="C279" s="153"/>
      <c r="D279" s="153"/>
      <c r="E279" s="153"/>
      <c r="F279" s="153"/>
    </row>
    <row r="280" spans="2:6" ht="13.2" x14ac:dyDescent="0.25">
      <c r="B280" s="153"/>
      <c r="C280" s="153"/>
      <c r="D280" s="153"/>
      <c r="E280" s="153"/>
      <c r="F280" s="153"/>
    </row>
    <row r="281" spans="2:6" ht="13.2" x14ac:dyDescent="0.25">
      <c r="B281" s="153"/>
      <c r="C281" s="153"/>
      <c r="D281" s="153"/>
      <c r="E281" s="153"/>
      <c r="F281" s="153"/>
    </row>
    <row r="282" spans="2:6" ht="13.2" x14ac:dyDescent="0.25">
      <c r="B282" s="153"/>
      <c r="C282" s="153"/>
      <c r="D282" s="153"/>
      <c r="E282" s="153"/>
      <c r="F282" s="153"/>
    </row>
    <row r="283" spans="2:6" ht="13.2" x14ac:dyDescent="0.25">
      <c r="B283" s="153"/>
      <c r="C283" s="153"/>
      <c r="D283" s="153"/>
      <c r="E283" s="153"/>
      <c r="F283" s="153"/>
    </row>
    <row r="284" spans="2:6" ht="13.2" x14ac:dyDescent="0.25">
      <c r="B284" s="153"/>
      <c r="C284" s="153"/>
      <c r="D284" s="153"/>
      <c r="E284" s="153"/>
      <c r="F284" s="153"/>
    </row>
    <row r="285" spans="2:6" ht="13.2" x14ac:dyDescent="0.25">
      <c r="B285" s="153"/>
      <c r="C285" s="153"/>
      <c r="D285" s="153"/>
      <c r="E285" s="153"/>
      <c r="F285" s="153"/>
    </row>
    <row r="286" spans="2:6" ht="13.2" x14ac:dyDescent="0.25">
      <c r="B286" s="153"/>
      <c r="C286" s="153"/>
      <c r="D286" s="153"/>
      <c r="E286" s="153"/>
      <c r="F286" s="153"/>
    </row>
    <row r="287" spans="2:6" ht="13.2" x14ac:dyDescent="0.25">
      <c r="B287" s="153"/>
      <c r="C287" s="153"/>
      <c r="D287" s="153"/>
      <c r="E287" s="153"/>
      <c r="F287" s="153"/>
    </row>
    <row r="288" spans="2:6" ht="13.2" x14ac:dyDescent="0.25">
      <c r="B288" s="153"/>
      <c r="C288" s="153"/>
      <c r="D288" s="153"/>
      <c r="E288" s="153"/>
      <c r="F288" s="153"/>
    </row>
    <row r="289" spans="2:6" ht="13.2" x14ac:dyDescent="0.25">
      <c r="B289" s="153"/>
      <c r="C289" s="153"/>
      <c r="D289" s="153"/>
      <c r="E289" s="153"/>
      <c r="F289" s="153"/>
    </row>
    <row r="290" spans="2:6" ht="13.2" x14ac:dyDescent="0.25">
      <c r="B290" s="153"/>
      <c r="C290" s="153"/>
      <c r="D290" s="153"/>
      <c r="E290" s="153"/>
      <c r="F290" s="153"/>
    </row>
    <row r="291" spans="2:6" ht="13.2" x14ac:dyDescent="0.25">
      <c r="B291" s="153"/>
      <c r="C291" s="153"/>
      <c r="D291" s="153"/>
      <c r="E291" s="153"/>
      <c r="F291" s="153"/>
    </row>
    <row r="292" spans="2:6" ht="13.2" x14ac:dyDescent="0.25">
      <c r="B292" s="153"/>
      <c r="C292" s="153"/>
      <c r="D292" s="153"/>
      <c r="E292" s="153"/>
      <c r="F292" s="153"/>
    </row>
    <row r="293" spans="2:6" ht="13.2" x14ac:dyDescent="0.25">
      <c r="B293" s="153"/>
      <c r="C293" s="153"/>
      <c r="D293" s="153"/>
      <c r="E293" s="153"/>
      <c r="F293" s="153"/>
    </row>
    <row r="294" spans="2:6" ht="13.2" x14ac:dyDescent="0.25">
      <c r="B294" s="153"/>
      <c r="C294" s="153"/>
      <c r="D294" s="153"/>
      <c r="E294" s="153"/>
      <c r="F294" s="153"/>
    </row>
    <row r="295" spans="2:6" ht="13.2" x14ac:dyDescent="0.25">
      <c r="B295" s="153"/>
      <c r="C295" s="153"/>
      <c r="D295" s="153"/>
      <c r="E295" s="153"/>
      <c r="F295" s="153"/>
    </row>
  </sheetData>
  <mergeCells count="41">
    <mergeCell ref="B44:F44"/>
    <mergeCell ref="C14:D14"/>
    <mergeCell ref="B2:F2"/>
    <mergeCell ref="B4:F4"/>
    <mergeCell ref="B6:E6"/>
    <mergeCell ref="B7:B8"/>
    <mergeCell ref="C7:D8"/>
    <mergeCell ref="B9:F9"/>
    <mergeCell ref="C10:D10"/>
    <mergeCell ref="C11:D11"/>
    <mergeCell ref="C12:D12"/>
    <mergeCell ref="C13:D13"/>
    <mergeCell ref="C26:D26"/>
    <mergeCell ref="C15:D15"/>
    <mergeCell ref="C16:D16"/>
    <mergeCell ref="C17:D17"/>
    <mergeCell ref="C18:D18"/>
    <mergeCell ref="C19:D19"/>
    <mergeCell ref="B20:F20"/>
    <mergeCell ref="C21:D21"/>
    <mergeCell ref="C22:D22"/>
    <mergeCell ref="C23:D23"/>
    <mergeCell ref="C24:D24"/>
    <mergeCell ref="C25:D25"/>
    <mergeCell ref="C38:D38"/>
    <mergeCell ref="C27:D27"/>
    <mergeCell ref="C28:D28"/>
    <mergeCell ref="C29:D29"/>
    <mergeCell ref="C30:D30"/>
    <mergeCell ref="C31:D31"/>
    <mergeCell ref="B32:F32"/>
    <mergeCell ref="C33:D33"/>
    <mergeCell ref="C34:D34"/>
    <mergeCell ref="C35:D35"/>
    <mergeCell ref="C36:D36"/>
    <mergeCell ref="C37:D37"/>
    <mergeCell ref="B39:F39"/>
    <mergeCell ref="C40:D40"/>
    <mergeCell ref="C41:D41"/>
    <mergeCell ref="C42:D42"/>
    <mergeCell ref="B43:D43"/>
  </mergeCells>
  <printOptions horizontalCentered="1" verticalCentered="1"/>
  <pageMargins left="0.78740157480314965" right="0.31496062992125984" top="0.59055118110236227" bottom="0.39370078740157483" header="0.31496062992125984" footer="0.31496062992125984"/>
  <pageSetup paperSize="9" scale="9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12"/>
  <dimension ref="B2:J164"/>
  <sheetViews>
    <sheetView showGridLines="0" view="pageBreakPreview" topLeftCell="B1" zoomScale="115" zoomScaleNormal="100" zoomScaleSheetLayoutView="115" workbookViewId="0">
      <pane ySplit="7" topLeftCell="A8" activePane="bottomLeft" state="frozen"/>
      <selection activeCell="Y16" sqref="Y16"/>
      <selection pane="bottomLeft" activeCell="C31" sqref="C31"/>
    </sheetView>
  </sheetViews>
  <sheetFormatPr defaultColWidth="9.109375" defaultRowHeight="13.2" x14ac:dyDescent="0.25"/>
  <cols>
    <col min="1" max="1" width="9.109375" style="406"/>
    <col min="2" max="2" width="14.5546875" style="406" bestFit="1" customWidth="1"/>
    <col min="3" max="3" width="14.109375" style="406" customWidth="1"/>
    <col min="4" max="4" width="11.88671875" style="406" customWidth="1"/>
    <col min="5" max="5" width="11.109375" style="406" customWidth="1"/>
    <col min="6" max="6" width="80.6640625" style="406" customWidth="1"/>
    <col min="7" max="7" width="9.33203125" style="534" bestFit="1" customWidth="1"/>
    <col min="8" max="8" width="12.109375" style="535" bestFit="1" customWidth="1"/>
    <col min="9" max="9" width="47" style="406" bestFit="1" customWidth="1"/>
    <col min="10" max="10" width="15" style="406" customWidth="1"/>
    <col min="11" max="16384" width="9.109375" style="406"/>
  </cols>
  <sheetData>
    <row r="2" spans="2:10" x14ac:dyDescent="0.25">
      <c r="B2" s="520"/>
      <c r="C2" s="520"/>
      <c r="D2" s="520"/>
      <c r="E2" s="521"/>
      <c r="F2" s="521"/>
      <c r="G2" s="521"/>
      <c r="H2" s="522"/>
      <c r="I2" s="523"/>
      <c r="J2" s="523"/>
    </row>
    <row r="3" spans="2:10" ht="12.9" customHeight="1" x14ac:dyDescent="0.25">
      <c r="B3" s="943"/>
      <c r="C3" s="944"/>
      <c r="D3" s="948" t="s">
        <v>185</v>
      </c>
      <c r="E3" s="949"/>
      <c r="F3" s="949"/>
      <c r="G3" s="950"/>
      <c r="H3" s="946" t="s">
        <v>429</v>
      </c>
      <c r="I3" s="946"/>
      <c r="J3" s="524" t="s">
        <v>15</v>
      </c>
    </row>
    <row r="4" spans="2:10" ht="27.9" customHeight="1" x14ac:dyDescent="0.25">
      <c r="B4" s="945"/>
      <c r="C4" s="899"/>
      <c r="D4" s="951"/>
      <c r="E4" s="952"/>
      <c r="F4" s="952"/>
      <c r="G4" s="953"/>
      <c r="H4" s="947" t="str">
        <f>Premissas!$E$7</f>
        <v>SERVIÇOS DE COLETA DOMICILIAR PORTA A PORTA DE RSU</v>
      </c>
      <c r="I4" s="947"/>
      <c r="J4" s="250" t="str">
        <f>Premissas!$E$6</f>
        <v>JUN/2026</v>
      </c>
    </row>
    <row r="5" spans="2:10" ht="6.9" customHeight="1" x14ac:dyDescent="0.25">
      <c r="B5" s="520"/>
      <c r="C5" s="520"/>
      <c r="D5" s="520"/>
      <c r="E5" s="521"/>
      <c r="F5" s="521"/>
      <c r="G5" s="521"/>
      <c r="H5" s="522"/>
      <c r="I5" s="523"/>
      <c r="J5" s="523"/>
    </row>
    <row r="6" spans="2:10" ht="12.9" customHeight="1" x14ac:dyDescent="0.25">
      <c r="B6" s="940" t="s">
        <v>12</v>
      </c>
      <c r="C6" s="954" t="s">
        <v>1</v>
      </c>
      <c r="D6" s="955"/>
      <c r="E6" s="955"/>
      <c r="F6" s="956"/>
      <c r="G6" s="940" t="s">
        <v>2</v>
      </c>
      <c r="H6" s="525" t="s">
        <v>3</v>
      </c>
      <c r="I6" s="940" t="s">
        <v>6539</v>
      </c>
      <c r="J6" s="940" t="s">
        <v>6541</v>
      </c>
    </row>
    <row r="7" spans="2:10" ht="12.9" customHeight="1" x14ac:dyDescent="0.25">
      <c r="B7" s="941"/>
      <c r="C7" s="957"/>
      <c r="D7" s="958"/>
      <c r="E7" s="958"/>
      <c r="F7" s="959"/>
      <c r="G7" s="941"/>
      <c r="H7" s="526" t="s">
        <v>4</v>
      </c>
      <c r="I7" s="941"/>
      <c r="J7" s="942"/>
    </row>
    <row r="8" spans="2:10" ht="14.1" customHeight="1" x14ac:dyDescent="0.25">
      <c r="B8" s="394">
        <v>1</v>
      </c>
      <c r="C8" s="391" t="s">
        <v>9517</v>
      </c>
      <c r="D8" s="392"/>
      <c r="E8" s="392"/>
      <c r="F8" s="393"/>
      <c r="G8" s="394" t="s">
        <v>432</v>
      </c>
      <c r="H8" s="395">
        <v>1621</v>
      </c>
      <c r="I8" s="451" t="s">
        <v>427</v>
      </c>
      <c r="J8" s="452" t="s">
        <v>427</v>
      </c>
    </row>
    <row r="9" spans="2:10" ht="14.1" customHeight="1" x14ac:dyDescent="0.25">
      <c r="B9" s="394">
        <v>2</v>
      </c>
      <c r="C9" s="391" t="s">
        <v>6545</v>
      </c>
      <c r="D9" s="392"/>
      <c r="E9" s="392"/>
      <c r="F9" s="393"/>
      <c r="G9" s="394" t="s">
        <v>432</v>
      </c>
      <c r="H9" s="395">
        <f>'MAPA DE COTAÇÕES'!$F$57</f>
        <v>7000</v>
      </c>
      <c r="I9" s="451" t="s">
        <v>6540</v>
      </c>
      <c r="J9" s="452" t="s">
        <v>426</v>
      </c>
    </row>
    <row r="10" spans="2:10" ht="14.1" customHeight="1" x14ac:dyDescent="0.25">
      <c r="B10" s="394">
        <v>3</v>
      </c>
      <c r="C10" s="391" t="s">
        <v>9358</v>
      </c>
      <c r="D10" s="392"/>
      <c r="E10" s="392"/>
      <c r="F10" s="393"/>
      <c r="G10" s="394" t="s">
        <v>424</v>
      </c>
      <c r="H10" s="395">
        <v>3.8</v>
      </c>
      <c r="I10" s="451" t="s">
        <v>9431</v>
      </c>
      <c r="J10" s="452" t="s">
        <v>427</v>
      </c>
    </row>
    <row r="11" spans="2:10" ht="14.1" customHeight="1" x14ac:dyDescent="0.25">
      <c r="B11" s="394">
        <v>4</v>
      </c>
      <c r="C11" s="391" t="s">
        <v>9410</v>
      </c>
      <c r="D11" s="392"/>
      <c r="E11" s="392"/>
      <c r="F11" s="393"/>
      <c r="G11" s="394" t="s">
        <v>0</v>
      </c>
      <c r="H11" s="395">
        <v>6</v>
      </c>
      <c r="I11" s="451" t="s">
        <v>427</v>
      </c>
      <c r="J11" s="452" t="s">
        <v>427</v>
      </c>
    </row>
    <row r="12" spans="2:10" ht="14.1" customHeight="1" x14ac:dyDescent="0.25">
      <c r="B12" s="394">
        <v>5</v>
      </c>
      <c r="C12" s="391" t="s">
        <v>9409</v>
      </c>
      <c r="D12" s="392"/>
      <c r="E12" s="392"/>
      <c r="F12" s="393"/>
      <c r="G12" s="394" t="s">
        <v>0</v>
      </c>
      <c r="H12" s="395">
        <v>20</v>
      </c>
      <c r="I12" s="451" t="s">
        <v>427</v>
      </c>
      <c r="J12" s="452" t="s">
        <v>427</v>
      </c>
    </row>
    <row r="13" spans="2:10" ht="14.1" customHeight="1" x14ac:dyDescent="0.25">
      <c r="B13" s="394">
        <v>6</v>
      </c>
      <c r="C13" s="391" t="s">
        <v>4947</v>
      </c>
      <c r="D13" s="392"/>
      <c r="E13" s="392"/>
      <c r="F13" s="393"/>
      <c r="G13" s="394" t="s">
        <v>432</v>
      </c>
      <c r="H13" s="527">
        <v>18.28</v>
      </c>
      <c r="I13" s="451" t="s">
        <v>9562</v>
      </c>
      <c r="J13" s="452">
        <v>40864</v>
      </c>
    </row>
    <row r="14" spans="2:10" ht="14.1" customHeight="1" x14ac:dyDescent="0.25">
      <c r="B14" s="394">
        <v>7</v>
      </c>
      <c r="C14" s="391" t="s">
        <v>9503</v>
      </c>
      <c r="D14" s="392"/>
      <c r="E14" s="392"/>
      <c r="F14" s="393"/>
      <c r="G14" s="394" t="s">
        <v>424</v>
      </c>
      <c r="H14" s="527">
        <v>561891.87</v>
      </c>
      <c r="I14" s="451" t="s">
        <v>9562</v>
      </c>
      <c r="J14" s="452">
        <v>37752</v>
      </c>
    </row>
    <row r="15" spans="2:10" ht="14.1" customHeight="1" x14ac:dyDescent="0.25">
      <c r="B15" s="394">
        <v>8</v>
      </c>
      <c r="C15" s="391" t="s">
        <v>9492</v>
      </c>
      <c r="D15" s="392"/>
      <c r="E15" s="392"/>
      <c r="F15" s="393"/>
      <c r="G15" s="394" t="s">
        <v>424</v>
      </c>
      <c r="H15" s="527">
        <v>463783.76</v>
      </c>
      <c r="I15" s="451" t="s">
        <v>9562</v>
      </c>
      <c r="J15" s="452">
        <v>44056</v>
      </c>
    </row>
    <row r="16" spans="2:10" ht="14.1" customHeight="1" x14ac:dyDescent="0.25">
      <c r="B16" s="394">
        <v>9</v>
      </c>
      <c r="C16" s="391" t="s">
        <v>9411</v>
      </c>
      <c r="D16" s="392"/>
      <c r="E16" s="392"/>
      <c r="F16" s="393"/>
      <c r="G16" s="394" t="s">
        <v>424</v>
      </c>
      <c r="H16" s="395">
        <v>197.78</v>
      </c>
      <c r="I16" s="451" t="s">
        <v>9562</v>
      </c>
      <c r="J16" s="452">
        <v>45267</v>
      </c>
    </row>
    <row r="17" spans="2:10" ht="14.1" customHeight="1" x14ac:dyDescent="0.25">
      <c r="B17" s="394">
        <v>10</v>
      </c>
      <c r="C17" s="391" t="s">
        <v>255</v>
      </c>
      <c r="D17" s="392"/>
      <c r="E17" s="392"/>
      <c r="F17" s="393"/>
      <c r="G17" s="394" t="s">
        <v>425</v>
      </c>
      <c r="H17" s="527">
        <v>84.61</v>
      </c>
      <c r="I17" s="451" t="s">
        <v>9562</v>
      </c>
      <c r="J17" s="452">
        <v>12893</v>
      </c>
    </row>
    <row r="18" spans="2:10" ht="14.1" customHeight="1" x14ac:dyDescent="0.25">
      <c r="B18" s="394">
        <v>11</v>
      </c>
      <c r="C18" s="391" t="s">
        <v>4949</v>
      </c>
      <c r="D18" s="392"/>
      <c r="E18" s="392"/>
      <c r="F18" s="393"/>
      <c r="G18" s="394" t="s">
        <v>425</v>
      </c>
      <c r="H18" s="395">
        <f>'MAPA DE COTAÇÕES'!$F$15</f>
        <v>12.79</v>
      </c>
      <c r="I18" s="451" t="s">
        <v>6540</v>
      </c>
      <c r="J18" s="452" t="s">
        <v>426</v>
      </c>
    </row>
    <row r="19" spans="2:10" ht="14.1" customHeight="1" x14ac:dyDescent="0.25">
      <c r="B19" s="394">
        <v>12</v>
      </c>
      <c r="C19" s="391" t="s">
        <v>9372</v>
      </c>
      <c r="D19" s="392"/>
      <c r="E19" s="392"/>
      <c r="F19" s="393"/>
      <c r="G19" s="394" t="s">
        <v>425</v>
      </c>
      <c r="H19" s="395">
        <f>'MAPA DE COTAÇÕES'!$F$9</f>
        <v>25.09</v>
      </c>
      <c r="I19" s="451" t="s">
        <v>6540</v>
      </c>
      <c r="J19" s="452" t="s">
        <v>426</v>
      </c>
    </row>
    <row r="20" spans="2:10" ht="14.1" customHeight="1" x14ac:dyDescent="0.25">
      <c r="B20" s="394">
        <v>13</v>
      </c>
      <c r="C20" s="391" t="s">
        <v>287</v>
      </c>
      <c r="D20" s="392"/>
      <c r="E20" s="392"/>
      <c r="F20" s="393"/>
      <c r="G20" s="394" t="s">
        <v>424</v>
      </c>
      <c r="H20" s="527">
        <v>23.01</v>
      </c>
      <c r="I20" s="451" t="s">
        <v>9562</v>
      </c>
      <c r="J20" s="452">
        <v>12894</v>
      </c>
    </row>
    <row r="21" spans="2:10" ht="14.1" customHeight="1" x14ac:dyDescent="0.25">
      <c r="B21" s="394">
        <v>14</v>
      </c>
      <c r="C21" s="391" t="s">
        <v>388</v>
      </c>
      <c r="D21" s="392"/>
      <c r="E21" s="392"/>
      <c r="F21" s="393"/>
      <c r="G21" s="394" t="s">
        <v>424</v>
      </c>
      <c r="H21" s="527">
        <v>5.93</v>
      </c>
      <c r="I21" s="451" t="s">
        <v>9562</v>
      </c>
      <c r="J21" s="452">
        <v>36152</v>
      </c>
    </row>
    <row r="22" spans="2:10" ht="14.1" customHeight="1" x14ac:dyDescent="0.25">
      <c r="B22" s="394">
        <v>15</v>
      </c>
      <c r="C22" s="391" t="s">
        <v>400</v>
      </c>
      <c r="D22" s="392"/>
      <c r="E22" s="392"/>
      <c r="F22" s="393"/>
      <c r="G22" s="394" t="s">
        <v>424</v>
      </c>
      <c r="H22" s="527">
        <v>2.2999999999999998</v>
      </c>
      <c r="I22" s="451" t="s">
        <v>9562</v>
      </c>
      <c r="J22" s="452">
        <v>36142</v>
      </c>
    </row>
    <row r="23" spans="2:10" ht="14.1" customHeight="1" x14ac:dyDescent="0.25">
      <c r="B23" s="394">
        <v>16</v>
      </c>
      <c r="C23" s="391" t="s">
        <v>428</v>
      </c>
      <c r="D23" s="392"/>
      <c r="E23" s="392"/>
      <c r="F23" s="393"/>
      <c r="G23" s="394" t="s">
        <v>424</v>
      </c>
      <c r="H23" s="395">
        <f>'MAPA DE COTAÇÕES'!$F$21</f>
        <v>1.95</v>
      </c>
      <c r="I23" s="451" t="s">
        <v>6540</v>
      </c>
      <c r="J23" s="452" t="s">
        <v>426</v>
      </c>
    </row>
    <row r="24" spans="2:10" ht="14.1" customHeight="1" x14ac:dyDescent="0.25">
      <c r="B24" s="394">
        <v>17</v>
      </c>
      <c r="C24" s="391" t="s">
        <v>9363</v>
      </c>
      <c r="D24" s="392"/>
      <c r="E24" s="392"/>
      <c r="F24" s="393"/>
      <c r="G24" s="394" t="s">
        <v>424</v>
      </c>
      <c r="H24" s="527">
        <v>246.94</v>
      </c>
      <c r="I24" s="451" t="s">
        <v>9562</v>
      </c>
      <c r="J24" s="452">
        <v>36146</v>
      </c>
    </row>
    <row r="25" spans="2:10" ht="14.1" customHeight="1" x14ac:dyDescent="0.25">
      <c r="B25" s="394">
        <v>18</v>
      </c>
      <c r="C25" s="391" t="s">
        <v>6554</v>
      </c>
      <c r="D25" s="392"/>
      <c r="E25" s="392"/>
      <c r="F25" s="393"/>
      <c r="G25" s="394" t="s">
        <v>432</v>
      </c>
      <c r="H25" s="395">
        <f>'MAPA DE COTAÇÕES'!$F$51</f>
        <v>59.9</v>
      </c>
      <c r="I25" s="451" t="s">
        <v>6540</v>
      </c>
      <c r="J25" s="452" t="s">
        <v>426</v>
      </c>
    </row>
    <row r="26" spans="2:10" ht="14.1" customHeight="1" x14ac:dyDescent="0.25">
      <c r="B26" s="394">
        <v>19</v>
      </c>
      <c r="C26" s="391" t="s">
        <v>564</v>
      </c>
      <c r="D26" s="392"/>
      <c r="E26" s="392"/>
      <c r="F26" s="393"/>
      <c r="G26" s="394" t="s">
        <v>424</v>
      </c>
      <c r="H26" s="395">
        <f>'MAPA DE COTAÇÕES'!$F$39</f>
        <v>1553.62</v>
      </c>
      <c r="I26" s="451" t="s">
        <v>6540</v>
      </c>
      <c r="J26" s="452" t="s">
        <v>426</v>
      </c>
    </row>
    <row r="27" spans="2:10" ht="14.1" customHeight="1" x14ac:dyDescent="0.25">
      <c r="B27" s="394">
        <v>20</v>
      </c>
      <c r="C27" s="391" t="s">
        <v>6543</v>
      </c>
      <c r="D27" s="392"/>
      <c r="E27" s="392"/>
      <c r="F27" s="393"/>
      <c r="G27" s="394" t="s">
        <v>424</v>
      </c>
      <c r="H27" s="395">
        <f>H26*0.3</f>
        <v>466.09</v>
      </c>
      <c r="I27" s="451" t="s">
        <v>6542</v>
      </c>
      <c r="J27" s="452"/>
    </row>
    <row r="28" spans="2:10" ht="14.1" customHeight="1" x14ac:dyDescent="0.25">
      <c r="B28" s="394">
        <v>21</v>
      </c>
      <c r="C28" s="391" t="s">
        <v>9481</v>
      </c>
      <c r="D28" s="392"/>
      <c r="E28" s="392"/>
      <c r="F28" s="393"/>
      <c r="G28" s="394" t="s">
        <v>424</v>
      </c>
      <c r="H28" s="395">
        <f>'MAPA DE COTAÇÕES'!$F$45</f>
        <v>709</v>
      </c>
      <c r="I28" s="451" t="s">
        <v>6540</v>
      </c>
      <c r="J28" s="452" t="s">
        <v>426</v>
      </c>
    </row>
    <row r="29" spans="2:10" ht="14.1" customHeight="1" x14ac:dyDescent="0.25">
      <c r="B29" s="394">
        <v>22</v>
      </c>
      <c r="C29" s="391" t="s">
        <v>9482</v>
      </c>
      <c r="D29" s="392"/>
      <c r="E29" s="392"/>
      <c r="F29" s="393"/>
      <c r="G29" s="394" t="s">
        <v>424</v>
      </c>
      <c r="H29" s="395">
        <f>H28*0.3</f>
        <v>212.7</v>
      </c>
      <c r="I29" s="451" t="s">
        <v>6542</v>
      </c>
      <c r="J29" s="452"/>
    </row>
    <row r="30" spans="2:10" ht="14.1" customHeight="1" x14ac:dyDescent="0.25">
      <c r="B30" s="394">
        <v>23</v>
      </c>
      <c r="C30" s="391" t="s">
        <v>345</v>
      </c>
      <c r="D30" s="392"/>
      <c r="E30" s="392"/>
      <c r="F30" s="393"/>
      <c r="G30" s="394" t="s">
        <v>423</v>
      </c>
      <c r="H30" s="527">
        <v>6.17</v>
      </c>
      <c r="I30" s="451" t="s">
        <v>9562</v>
      </c>
      <c r="J30" s="452">
        <v>4222</v>
      </c>
    </row>
    <row r="31" spans="2:10" ht="14.1" customHeight="1" x14ac:dyDescent="0.25">
      <c r="B31" s="394">
        <v>24</v>
      </c>
      <c r="C31" s="391" t="s">
        <v>9519</v>
      </c>
      <c r="D31" s="392"/>
      <c r="E31" s="392"/>
      <c r="F31" s="393"/>
      <c r="G31" s="394" t="s">
        <v>423</v>
      </c>
      <c r="H31" s="527">
        <v>6.69</v>
      </c>
      <c r="I31" s="451" t="s">
        <v>9562</v>
      </c>
      <c r="J31" s="452">
        <v>4221</v>
      </c>
    </row>
    <row r="32" spans="2:10" s="453" customFormat="1" ht="14.1" customHeight="1" x14ac:dyDescent="0.25">
      <c r="B32" s="394">
        <v>25</v>
      </c>
      <c r="C32" s="391" t="s">
        <v>300</v>
      </c>
      <c r="D32" s="392"/>
      <c r="E32" s="392"/>
      <c r="F32" s="393"/>
      <c r="G32" s="394" t="s">
        <v>424</v>
      </c>
      <c r="H32" s="527">
        <v>42</v>
      </c>
      <c r="I32" s="451" t="s">
        <v>9562</v>
      </c>
      <c r="J32" s="452">
        <v>13244</v>
      </c>
    </row>
    <row r="33" spans="2:10" s="453" customFormat="1" ht="14.1" customHeight="1" x14ac:dyDescent="0.25">
      <c r="B33" s="394">
        <v>26</v>
      </c>
      <c r="C33" s="391" t="s">
        <v>565</v>
      </c>
      <c r="D33" s="392"/>
      <c r="E33" s="392"/>
      <c r="F33" s="393"/>
      <c r="G33" s="394" t="s">
        <v>424</v>
      </c>
      <c r="H33" s="395">
        <v>49.64</v>
      </c>
      <c r="I33" s="451" t="s">
        <v>9562</v>
      </c>
      <c r="J33" s="452">
        <v>45234</v>
      </c>
    </row>
    <row r="34" spans="2:10" ht="14.1" customHeight="1" x14ac:dyDescent="0.25">
      <c r="B34" s="394">
        <v>27</v>
      </c>
      <c r="C34" s="391" t="s">
        <v>420</v>
      </c>
      <c r="D34" s="392"/>
      <c r="E34" s="392"/>
      <c r="F34" s="393"/>
      <c r="G34" s="394" t="s">
        <v>424</v>
      </c>
      <c r="H34" s="527">
        <v>57.31</v>
      </c>
      <c r="I34" s="451" t="s">
        <v>9562</v>
      </c>
      <c r="J34" s="452">
        <v>38400</v>
      </c>
    </row>
    <row r="35" spans="2:10" ht="14.1" customHeight="1" x14ac:dyDescent="0.25">
      <c r="B35" s="394">
        <v>28</v>
      </c>
      <c r="C35" s="391" t="s">
        <v>563</v>
      </c>
      <c r="D35" s="392"/>
      <c r="E35" s="392"/>
      <c r="F35" s="393"/>
      <c r="G35" s="394" t="s">
        <v>424</v>
      </c>
      <c r="H35" s="395">
        <f>'MAPA DE COTAÇÕES'!$F$69</f>
        <v>0.42</v>
      </c>
      <c r="I35" s="451" t="s">
        <v>6540</v>
      </c>
      <c r="J35" s="452" t="s">
        <v>426</v>
      </c>
    </row>
    <row r="36" spans="2:10" ht="14.1" customHeight="1" x14ac:dyDescent="0.25">
      <c r="B36" s="394">
        <v>29</v>
      </c>
      <c r="C36" s="391" t="s">
        <v>6316</v>
      </c>
      <c r="D36" s="392"/>
      <c r="E36" s="392"/>
      <c r="F36" s="393"/>
      <c r="G36" s="394" t="s">
        <v>6314</v>
      </c>
      <c r="H36" s="454">
        <v>3500</v>
      </c>
      <c r="I36" s="451" t="s">
        <v>9567</v>
      </c>
      <c r="J36" s="455" t="s">
        <v>6315</v>
      </c>
    </row>
    <row r="37" spans="2:10" ht="14.1" customHeight="1" x14ac:dyDescent="0.25">
      <c r="B37" s="394">
        <v>30</v>
      </c>
      <c r="C37" s="391" t="s">
        <v>6549</v>
      </c>
      <c r="D37" s="392"/>
      <c r="E37" s="392"/>
      <c r="F37" s="393"/>
      <c r="G37" s="394" t="s">
        <v>424</v>
      </c>
      <c r="H37" s="454">
        <f>'MAPA DE COTAÇÕES'!$F$27</f>
        <v>37.35</v>
      </c>
      <c r="I37" s="451" t="s">
        <v>6540</v>
      </c>
      <c r="J37" s="455" t="s">
        <v>426</v>
      </c>
    </row>
    <row r="38" spans="2:10" ht="14.1" customHeight="1" x14ac:dyDescent="0.25">
      <c r="B38" s="394">
        <v>31</v>
      </c>
      <c r="C38" s="391" t="s">
        <v>9343</v>
      </c>
      <c r="D38" s="392"/>
      <c r="E38" s="392"/>
      <c r="F38" s="393"/>
      <c r="G38" s="394" t="s">
        <v>424</v>
      </c>
      <c r="H38" s="454">
        <f>'MAPA DE COTAÇÕES'!$F$33</f>
        <v>29.9</v>
      </c>
      <c r="I38" s="451" t="s">
        <v>6540</v>
      </c>
      <c r="J38" s="455" t="s">
        <v>426</v>
      </c>
    </row>
    <row r="39" spans="2:10" ht="14.1" customHeight="1" x14ac:dyDescent="0.25">
      <c r="B39" s="394">
        <v>33</v>
      </c>
      <c r="C39" s="391" t="s">
        <v>9430</v>
      </c>
      <c r="D39" s="392"/>
      <c r="E39" s="392"/>
      <c r="F39" s="393"/>
      <c r="G39" s="394" t="s">
        <v>424</v>
      </c>
      <c r="H39" s="454">
        <v>0.5</v>
      </c>
      <c r="I39" s="451" t="s">
        <v>9567</v>
      </c>
      <c r="J39" s="455" t="s">
        <v>9429</v>
      </c>
    </row>
    <row r="40" spans="2:10" ht="14.1" customHeight="1" x14ac:dyDescent="0.25">
      <c r="B40" s="394">
        <v>34</v>
      </c>
      <c r="C40" s="391" t="s">
        <v>9341</v>
      </c>
      <c r="D40" s="392"/>
      <c r="E40" s="392"/>
      <c r="F40" s="393"/>
      <c r="G40" s="394" t="s">
        <v>424</v>
      </c>
      <c r="H40" s="454">
        <v>1799</v>
      </c>
      <c r="I40" s="451" t="s">
        <v>9567</v>
      </c>
      <c r="J40" s="455" t="s">
        <v>9342</v>
      </c>
    </row>
    <row r="41" spans="2:10" ht="14.1" customHeight="1" x14ac:dyDescent="0.25">
      <c r="B41" s="394">
        <v>35</v>
      </c>
      <c r="C41" s="391" t="s">
        <v>6547</v>
      </c>
      <c r="D41" s="392"/>
      <c r="E41" s="392"/>
      <c r="F41" s="393"/>
      <c r="G41" s="394" t="s">
        <v>424</v>
      </c>
      <c r="H41" s="454">
        <f>'MAPA DE COTAÇÕES'!$F$63</f>
        <v>398.9</v>
      </c>
      <c r="I41" s="451" t="s">
        <v>6540</v>
      </c>
      <c r="J41" s="455" t="s">
        <v>426</v>
      </c>
    </row>
    <row r="42" spans="2:10" ht="14.1" customHeight="1" x14ac:dyDescent="0.25">
      <c r="B42" s="394">
        <v>36</v>
      </c>
      <c r="C42" s="391" t="s">
        <v>9360</v>
      </c>
      <c r="D42" s="392"/>
      <c r="E42" s="392"/>
      <c r="F42" s="393"/>
      <c r="G42" s="394" t="s">
        <v>424</v>
      </c>
      <c r="H42" s="454">
        <v>744.97</v>
      </c>
      <c r="I42" s="451" t="s">
        <v>9567</v>
      </c>
      <c r="J42" s="455" t="s">
        <v>9359</v>
      </c>
    </row>
    <row r="43" spans="2:10" ht="14.1" customHeight="1" x14ac:dyDescent="0.25">
      <c r="B43" s="394">
        <v>37</v>
      </c>
      <c r="C43" s="396" t="s">
        <v>9361</v>
      </c>
      <c r="D43" s="528"/>
      <c r="E43" s="528"/>
      <c r="F43" s="528"/>
      <c r="G43" s="394" t="s">
        <v>424</v>
      </c>
      <c r="H43" s="396">
        <v>262.29000000000002</v>
      </c>
      <c r="I43" s="451" t="s">
        <v>9562</v>
      </c>
      <c r="J43" s="529">
        <v>40863</v>
      </c>
    </row>
    <row r="44" spans="2:10" ht="14.1" customHeight="1" x14ac:dyDescent="0.25">
      <c r="B44" s="394">
        <v>38</v>
      </c>
      <c r="C44" s="530" t="s">
        <v>9365</v>
      </c>
      <c r="D44" s="531"/>
      <c r="E44" s="531"/>
      <c r="F44" s="532"/>
      <c r="G44" s="529" t="s">
        <v>9366</v>
      </c>
      <c r="H44" s="533">
        <v>85</v>
      </c>
      <c r="I44" s="396" t="s">
        <v>9568</v>
      </c>
      <c r="J44" s="396" t="s">
        <v>9367</v>
      </c>
    </row>
    <row r="45" spans="2:10" ht="14.1" customHeight="1" x14ac:dyDescent="0.25">
      <c r="B45" s="394">
        <v>39</v>
      </c>
      <c r="C45" s="528" t="s">
        <v>9368</v>
      </c>
      <c r="D45" s="528"/>
      <c r="E45" s="528"/>
      <c r="F45" s="528"/>
      <c r="G45" s="394" t="s">
        <v>424</v>
      </c>
      <c r="H45" s="533">
        <v>454.72</v>
      </c>
      <c r="I45" s="396" t="s">
        <v>9568</v>
      </c>
      <c r="J45" s="396" t="s">
        <v>9369</v>
      </c>
    </row>
    <row r="46" spans="2:10" ht="14.1" customHeight="1" x14ac:dyDescent="0.25">
      <c r="B46" s="394">
        <v>40</v>
      </c>
      <c r="C46" s="528" t="s">
        <v>9370</v>
      </c>
      <c r="D46" s="528"/>
      <c r="E46" s="528"/>
      <c r="F46" s="528"/>
      <c r="G46" s="394" t="s">
        <v>424</v>
      </c>
      <c r="H46" s="533">
        <v>794.32</v>
      </c>
      <c r="I46" s="396" t="s">
        <v>9568</v>
      </c>
      <c r="J46" s="396" t="s">
        <v>9371</v>
      </c>
    </row>
    <row r="47" spans="2:10" ht="14.1" customHeight="1" x14ac:dyDescent="0.25">
      <c r="B47" s="394">
        <v>41</v>
      </c>
      <c r="C47" s="530" t="s">
        <v>9499</v>
      </c>
      <c r="D47" s="531"/>
      <c r="E47" s="531"/>
      <c r="F47" s="532"/>
      <c r="G47" s="394" t="s">
        <v>9500</v>
      </c>
      <c r="H47" s="533">
        <v>1.1499999999999999</v>
      </c>
      <c r="I47" s="451" t="s">
        <v>9562</v>
      </c>
      <c r="J47" s="452">
        <v>14250</v>
      </c>
    </row>
    <row r="48" spans="2:10" ht="14.1" customHeight="1" x14ac:dyDescent="0.25">
      <c r="B48" s="394">
        <v>42</v>
      </c>
      <c r="C48" s="530" t="s">
        <v>9501</v>
      </c>
      <c r="D48" s="531"/>
      <c r="E48" s="531"/>
      <c r="F48" s="532"/>
      <c r="G48" s="394" t="s">
        <v>9497</v>
      </c>
      <c r="H48" s="533">
        <v>19.11</v>
      </c>
      <c r="I48" s="451" t="s">
        <v>9567</v>
      </c>
      <c r="J48" s="452" t="s">
        <v>9502</v>
      </c>
    </row>
    <row r="49" ht="14.1" customHeight="1" x14ac:dyDescent="0.25"/>
    <row r="50" ht="14.1" customHeight="1" x14ac:dyDescent="0.25"/>
    <row r="51" ht="14.1" customHeight="1" x14ac:dyDescent="0.25"/>
    <row r="52" ht="14.1" customHeight="1" x14ac:dyDescent="0.25"/>
    <row r="53" ht="14.1" customHeight="1" x14ac:dyDescent="0.25"/>
    <row r="54" ht="14.1" customHeight="1" x14ac:dyDescent="0.25"/>
    <row r="55" ht="14.1" customHeight="1" x14ac:dyDescent="0.25"/>
    <row r="56" ht="14.1" customHeight="1" x14ac:dyDescent="0.25"/>
    <row r="57" ht="14.1" customHeight="1" x14ac:dyDescent="0.25"/>
    <row r="58" ht="14.1" customHeight="1" x14ac:dyDescent="0.25"/>
    <row r="59" ht="14.1" customHeight="1" x14ac:dyDescent="0.25"/>
    <row r="60" ht="14.1" customHeight="1" x14ac:dyDescent="0.25"/>
    <row r="61" ht="14.1" customHeight="1" x14ac:dyDescent="0.25"/>
    <row r="62" ht="14.1" customHeight="1" x14ac:dyDescent="0.25"/>
    <row r="63" ht="14.1" customHeight="1" x14ac:dyDescent="0.25"/>
    <row r="64" ht="14.1" customHeight="1" x14ac:dyDescent="0.25"/>
    <row r="65" ht="14.1" customHeight="1" x14ac:dyDescent="0.25"/>
    <row r="66" ht="14.1" customHeight="1" x14ac:dyDescent="0.25"/>
    <row r="67" ht="14.1" customHeight="1" x14ac:dyDescent="0.25"/>
    <row r="68" ht="14.1" customHeight="1" x14ac:dyDescent="0.25"/>
    <row r="69" ht="14.1" customHeight="1" x14ac:dyDescent="0.25"/>
    <row r="70" ht="14.1" customHeight="1" x14ac:dyDescent="0.25"/>
    <row r="71" ht="14.1" customHeight="1" x14ac:dyDescent="0.25"/>
    <row r="72" ht="14.1" customHeight="1" x14ac:dyDescent="0.25"/>
    <row r="73" ht="14.1" customHeight="1" x14ac:dyDescent="0.25"/>
    <row r="74" ht="14.1" customHeight="1" x14ac:dyDescent="0.25"/>
    <row r="75" ht="14.1" customHeight="1" x14ac:dyDescent="0.25"/>
    <row r="76" ht="14.1" customHeight="1" x14ac:dyDescent="0.25"/>
    <row r="77" ht="14.1" customHeight="1" x14ac:dyDescent="0.25"/>
    <row r="78" ht="14.1" customHeight="1" x14ac:dyDescent="0.25"/>
    <row r="79" ht="14.1" customHeight="1" x14ac:dyDescent="0.25"/>
    <row r="80" ht="14.1" customHeight="1" x14ac:dyDescent="0.25"/>
    <row r="81" ht="14.1" customHeight="1" x14ac:dyDescent="0.25"/>
    <row r="82" ht="14.1" customHeight="1" x14ac:dyDescent="0.25"/>
    <row r="83" ht="14.1" customHeight="1" x14ac:dyDescent="0.25"/>
    <row r="84" ht="14.1" customHeight="1" x14ac:dyDescent="0.25"/>
    <row r="85" ht="14.1" customHeight="1" x14ac:dyDescent="0.25"/>
    <row r="86" ht="14.1" customHeight="1" x14ac:dyDescent="0.25"/>
    <row r="87" ht="14.1" customHeight="1" x14ac:dyDescent="0.25"/>
    <row r="88" ht="14.1" customHeight="1" x14ac:dyDescent="0.25"/>
    <row r="89" ht="14.1" customHeight="1" x14ac:dyDescent="0.25"/>
    <row r="90" ht="14.1" customHeight="1" x14ac:dyDescent="0.25"/>
    <row r="91" ht="14.1" customHeight="1" x14ac:dyDescent="0.25"/>
    <row r="92" ht="14.1" customHeight="1" x14ac:dyDescent="0.25"/>
    <row r="93" ht="14.1" customHeight="1" x14ac:dyDescent="0.25"/>
    <row r="94" ht="14.1" customHeight="1" x14ac:dyDescent="0.25"/>
    <row r="95" ht="14.1" customHeight="1" x14ac:dyDescent="0.25"/>
    <row r="96" ht="14.1" customHeight="1" x14ac:dyDescent="0.25"/>
    <row r="97" ht="14.1" customHeight="1" x14ac:dyDescent="0.25"/>
    <row r="98" ht="14.1" customHeight="1" x14ac:dyDescent="0.25"/>
    <row r="99" ht="14.1" customHeight="1" x14ac:dyDescent="0.25"/>
    <row r="100" ht="14.1" customHeight="1" x14ac:dyDescent="0.25"/>
    <row r="101" ht="14.1" customHeight="1" x14ac:dyDescent="0.25"/>
    <row r="102" ht="14.1" customHeight="1" x14ac:dyDescent="0.25"/>
    <row r="103" ht="14.1" customHeight="1" x14ac:dyDescent="0.25"/>
    <row r="104" ht="14.1" customHeight="1" x14ac:dyDescent="0.25"/>
    <row r="105" ht="14.1" customHeight="1" x14ac:dyDescent="0.25"/>
    <row r="106" ht="14.1" customHeight="1" x14ac:dyDescent="0.25"/>
    <row r="107" ht="14.1" customHeight="1" x14ac:dyDescent="0.25"/>
    <row r="108" ht="14.1" customHeight="1" x14ac:dyDescent="0.25"/>
    <row r="109" ht="14.1" customHeight="1" x14ac:dyDescent="0.25"/>
    <row r="110" ht="14.1" customHeight="1" x14ac:dyDescent="0.25"/>
    <row r="111" ht="14.1" customHeight="1" x14ac:dyDescent="0.25"/>
    <row r="112" ht="14.1" customHeight="1" x14ac:dyDescent="0.25"/>
    <row r="113" ht="14.1" customHeight="1" x14ac:dyDescent="0.25"/>
    <row r="114" ht="14.1" customHeight="1" x14ac:dyDescent="0.25"/>
    <row r="115" ht="14.1" customHeight="1" x14ac:dyDescent="0.25"/>
    <row r="116" ht="14.1" customHeight="1" x14ac:dyDescent="0.25"/>
    <row r="117" ht="14.1" customHeight="1" x14ac:dyDescent="0.25"/>
    <row r="118" ht="14.1" customHeight="1" x14ac:dyDescent="0.25"/>
    <row r="119" ht="14.1" customHeight="1" x14ac:dyDescent="0.25"/>
    <row r="120" ht="14.1" customHeight="1" x14ac:dyDescent="0.25"/>
    <row r="121" ht="14.1" customHeight="1" x14ac:dyDescent="0.25"/>
    <row r="122" ht="14.1" customHeight="1" x14ac:dyDescent="0.25"/>
    <row r="123" ht="14.1" customHeight="1" x14ac:dyDescent="0.25"/>
    <row r="124" ht="14.1" customHeight="1" x14ac:dyDescent="0.25"/>
    <row r="125" ht="14.1" customHeight="1" x14ac:dyDescent="0.25"/>
    <row r="126" ht="14.1" customHeight="1" x14ac:dyDescent="0.25"/>
    <row r="127" ht="14.1" customHeight="1" x14ac:dyDescent="0.25"/>
    <row r="128" ht="14.1" customHeight="1" x14ac:dyDescent="0.25"/>
    <row r="129" ht="14.1" customHeight="1" x14ac:dyDescent="0.25"/>
    <row r="130" ht="14.1" customHeight="1" x14ac:dyDescent="0.25"/>
    <row r="131" ht="14.1" customHeight="1" x14ac:dyDescent="0.25"/>
    <row r="132" ht="14.1" customHeight="1" x14ac:dyDescent="0.25"/>
    <row r="133" ht="14.1" customHeight="1" x14ac:dyDescent="0.25"/>
    <row r="134" ht="14.1" customHeight="1" x14ac:dyDescent="0.25"/>
    <row r="135" ht="14.1" customHeight="1" x14ac:dyDescent="0.25"/>
    <row r="136" ht="14.1" customHeight="1" x14ac:dyDescent="0.25"/>
    <row r="137" ht="14.1" customHeight="1" x14ac:dyDescent="0.25"/>
    <row r="138" ht="14.1" customHeight="1" x14ac:dyDescent="0.25"/>
    <row r="139" ht="14.1" customHeight="1" x14ac:dyDescent="0.25"/>
    <row r="140" ht="14.1" customHeight="1" x14ac:dyDescent="0.25"/>
    <row r="141" ht="14.1" customHeight="1" x14ac:dyDescent="0.25"/>
    <row r="142" ht="14.1" customHeight="1" x14ac:dyDescent="0.25"/>
    <row r="143" ht="14.1" customHeight="1" x14ac:dyDescent="0.25"/>
    <row r="144" ht="14.1" customHeight="1" x14ac:dyDescent="0.25"/>
    <row r="145" ht="14.1" customHeight="1" x14ac:dyDescent="0.25"/>
    <row r="146" ht="14.1" customHeight="1" x14ac:dyDescent="0.25"/>
    <row r="147" ht="14.1" customHeight="1" x14ac:dyDescent="0.25"/>
    <row r="148" ht="14.1" customHeight="1" x14ac:dyDescent="0.25"/>
    <row r="149" ht="14.1" customHeight="1" x14ac:dyDescent="0.25"/>
    <row r="150" ht="14.1" customHeight="1" x14ac:dyDescent="0.25"/>
    <row r="151" ht="14.1" customHeight="1" x14ac:dyDescent="0.25"/>
    <row r="152" ht="14.1" customHeight="1" x14ac:dyDescent="0.25"/>
    <row r="153" ht="14.1" customHeight="1" x14ac:dyDescent="0.25"/>
    <row r="154" ht="14.1" customHeight="1" x14ac:dyDescent="0.25"/>
    <row r="155" ht="14.1" customHeight="1" x14ac:dyDescent="0.25"/>
    <row r="156" ht="14.1" customHeight="1" x14ac:dyDescent="0.25"/>
    <row r="157" ht="14.1" customHeight="1" x14ac:dyDescent="0.25"/>
    <row r="158" ht="14.1" customHeight="1" x14ac:dyDescent="0.25"/>
    <row r="159" ht="14.1" customHeight="1" x14ac:dyDescent="0.25"/>
    <row r="160" ht="14.1" customHeight="1" x14ac:dyDescent="0.25"/>
    <row r="161" ht="14.1" customHeight="1" x14ac:dyDescent="0.25"/>
    <row r="162" ht="14.1" customHeight="1" x14ac:dyDescent="0.25"/>
    <row r="163" ht="14.1" customHeight="1" x14ac:dyDescent="0.25"/>
    <row r="164" ht="14.1" customHeight="1" x14ac:dyDescent="0.25"/>
  </sheetData>
  <autoFilter ref="B7:J48" xr:uid="{00000000-0001-0000-1000-000000000000}">
    <filterColumn colId="1" showButton="0"/>
    <filterColumn colId="2" showButton="0"/>
    <filterColumn colId="3" showButton="0"/>
  </autoFilter>
  <mergeCells count="9">
    <mergeCell ref="I6:I7"/>
    <mergeCell ref="J6:J7"/>
    <mergeCell ref="B3:C4"/>
    <mergeCell ref="H3:I3"/>
    <mergeCell ref="H4:I4"/>
    <mergeCell ref="D3:G4"/>
    <mergeCell ref="B6:B7"/>
    <mergeCell ref="C6:F7"/>
    <mergeCell ref="G6:G7"/>
  </mergeCells>
  <phoneticPr fontId="0" type="noConversion"/>
  <printOptions horizontalCentered="1"/>
  <pageMargins left="0.19685039370078741" right="0.19685039370078741" top="0.39370078740157483" bottom="0.39370078740157483" header="0.19685039370078741" footer="0.19685039370078741"/>
  <pageSetup paperSize="9" scale="60" orientation="landscape" horizontalDpi="300" verticalDpi="300" r:id="rId1"/>
  <headerFooter alignWithMargins="0"/>
  <colBreaks count="1" manualBreakCount="1">
    <brk id="10"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94616-E803-42A9-B9D1-59B0452DEAAE}">
  <dimension ref="A1:Y591"/>
  <sheetViews>
    <sheetView zoomScaleNormal="100" workbookViewId="0">
      <selection activeCell="B72" sqref="B72"/>
    </sheetView>
  </sheetViews>
  <sheetFormatPr defaultColWidth="14.44140625" defaultRowHeight="13.2" x14ac:dyDescent="0.25"/>
  <cols>
    <col min="1" max="1" width="25" customWidth="1"/>
    <col min="2" max="2" width="49.33203125" customWidth="1"/>
    <col min="3" max="3" width="16.44140625" customWidth="1"/>
    <col min="4" max="4" width="19" customWidth="1"/>
    <col min="5" max="5" width="13.33203125" customWidth="1"/>
    <col min="6" max="6" width="19.109375" customWidth="1"/>
    <col min="7" max="7" width="8.6640625" customWidth="1"/>
    <col min="8" max="8" width="10.6640625" customWidth="1"/>
    <col min="9" max="24" width="8.6640625" customWidth="1"/>
  </cols>
  <sheetData>
    <row r="1" spans="1:24" ht="49.5" customHeight="1" x14ac:dyDescent="0.3">
      <c r="A1" s="963"/>
      <c r="B1" s="964"/>
      <c r="C1" s="964"/>
      <c r="D1" s="964"/>
      <c r="E1" s="964"/>
      <c r="F1" s="965"/>
      <c r="G1" s="458"/>
      <c r="H1" s="458"/>
      <c r="I1" s="458"/>
      <c r="J1" s="458"/>
      <c r="K1" s="458"/>
      <c r="L1" s="458"/>
      <c r="M1" s="458"/>
      <c r="N1" s="458"/>
      <c r="O1" s="458"/>
      <c r="P1" s="458"/>
      <c r="Q1" s="458"/>
      <c r="R1" s="458"/>
      <c r="S1" s="458"/>
      <c r="T1" s="458"/>
      <c r="U1" s="458"/>
      <c r="V1" s="458"/>
      <c r="W1" s="458"/>
      <c r="X1" s="458"/>
    </row>
    <row r="2" spans="1:24" ht="35.25" customHeight="1" x14ac:dyDescent="0.3">
      <c r="A2" s="966" t="s">
        <v>6540</v>
      </c>
      <c r="B2" s="967"/>
      <c r="C2" s="967"/>
      <c r="D2" s="967"/>
      <c r="E2" s="967"/>
      <c r="F2" s="968"/>
      <c r="G2" s="458"/>
      <c r="H2" s="458"/>
      <c r="I2" s="458"/>
      <c r="J2" s="458"/>
      <c r="K2" s="458"/>
      <c r="L2" s="458"/>
      <c r="M2" s="458"/>
      <c r="N2" s="458"/>
      <c r="O2" s="458"/>
      <c r="P2" s="458"/>
      <c r="Q2" s="458"/>
      <c r="R2" s="458"/>
      <c r="S2" s="458"/>
      <c r="T2" s="458"/>
      <c r="U2" s="458"/>
      <c r="V2" s="458"/>
      <c r="W2" s="458"/>
      <c r="X2" s="458"/>
    </row>
    <row r="3" spans="1:24" ht="31.5" customHeight="1" x14ac:dyDescent="0.3">
      <c r="A3" s="459" t="s">
        <v>9373</v>
      </c>
      <c r="B3" s="459" t="s">
        <v>9374</v>
      </c>
      <c r="C3" s="459" t="s">
        <v>9375</v>
      </c>
      <c r="D3" s="459" t="s">
        <v>9376</v>
      </c>
      <c r="E3" s="460" t="s">
        <v>9377</v>
      </c>
      <c r="F3" s="461" t="s">
        <v>9378</v>
      </c>
      <c r="G3" s="462"/>
      <c r="H3" s="462"/>
      <c r="I3" s="462"/>
      <c r="J3" s="462"/>
      <c r="K3" s="462"/>
      <c r="L3" s="462"/>
      <c r="M3" s="462"/>
      <c r="N3" s="462"/>
      <c r="O3" s="462"/>
      <c r="P3" s="462"/>
      <c r="Q3" s="462"/>
      <c r="R3" s="462"/>
      <c r="S3" s="462"/>
      <c r="T3" s="462"/>
      <c r="U3" s="462"/>
      <c r="V3" s="462"/>
      <c r="W3" s="462"/>
      <c r="X3" s="462"/>
    </row>
    <row r="4" spans="1:24" ht="15.75" customHeight="1" x14ac:dyDescent="0.3">
      <c r="A4" s="476"/>
      <c r="B4" s="477"/>
      <c r="C4" s="477"/>
      <c r="D4" s="478"/>
      <c r="E4" s="479"/>
      <c r="F4" s="480"/>
      <c r="G4" s="462"/>
      <c r="H4" s="462"/>
      <c r="I4" s="462"/>
      <c r="J4" s="462"/>
      <c r="K4" s="462"/>
      <c r="L4" s="462"/>
      <c r="M4" s="462"/>
      <c r="N4" s="462"/>
      <c r="O4" s="462"/>
      <c r="P4" s="462"/>
      <c r="Q4" s="462"/>
      <c r="R4" s="462"/>
      <c r="S4" s="462"/>
      <c r="T4" s="462"/>
      <c r="U4" s="462"/>
      <c r="V4" s="462"/>
      <c r="W4" s="462"/>
      <c r="X4" s="462"/>
    </row>
    <row r="5" spans="1:24" ht="15" customHeight="1" x14ac:dyDescent="0.3">
      <c r="A5" s="969" t="s">
        <v>9461</v>
      </c>
      <c r="B5" s="961"/>
      <c r="C5" s="961"/>
      <c r="D5" s="961"/>
      <c r="E5" s="961"/>
      <c r="F5" s="962"/>
      <c r="G5" s="462"/>
      <c r="H5" s="462"/>
      <c r="I5" s="462"/>
      <c r="J5" s="462"/>
      <c r="K5" s="462"/>
      <c r="L5" s="462"/>
      <c r="M5" s="462"/>
      <c r="N5" s="462"/>
      <c r="O5" s="462"/>
      <c r="P5" s="462"/>
      <c r="Q5" s="462"/>
      <c r="R5" s="462"/>
      <c r="S5" s="462"/>
      <c r="T5" s="462"/>
      <c r="U5" s="462"/>
      <c r="V5" s="462"/>
      <c r="W5" s="462"/>
      <c r="X5" s="462"/>
    </row>
    <row r="6" spans="1:24" ht="15" customHeight="1" x14ac:dyDescent="0.3">
      <c r="A6" s="463" t="s">
        <v>9535</v>
      </c>
      <c r="B6" s="464" t="s">
        <v>9536</v>
      </c>
      <c r="C6" s="465"/>
      <c r="D6" s="465" t="s">
        <v>9381</v>
      </c>
      <c r="E6" s="466">
        <v>46162</v>
      </c>
      <c r="F6" s="470">
        <v>25.09</v>
      </c>
      <c r="G6" s="462"/>
      <c r="H6" s="462"/>
      <c r="I6" s="462"/>
      <c r="J6" s="462"/>
      <c r="K6" s="462"/>
      <c r="L6" s="462"/>
      <c r="M6" s="462"/>
      <c r="N6" s="462"/>
      <c r="O6" s="462"/>
      <c r="P6" s="462"/>
      <c r="Q6" s="462"/>
      <c r="R6" s="462"/>
      <c r="S6" s="462"/>
      <c r="T6" s="462"/>
      <c r="U6" s="462"/>
      <c r="V6" s="462"/>
      <c r="W6" s="462"/>
      <c r="X6" s="462"/>
    </row>
    <row r="7" spans="1:24" ht="15" customHeight="1" x14ac:dyDescent="0.3">
      <c r="A7" s="481" t="s">
        <v>9537</v>
      </c>
      <c r="B7" s="482" t="s">
        <v>9538</v>
      </c>
      <c r="C7" s="465"/>
      <c r="D7" s="511" t="s">
        <v>9381</v>
      </c>
      <c r="E7" s="466">
        <v>46162</v>
      </c>
      <c r="F7" s="470">
        <v>15</v>
      </c>
      <c r="G7" s="462"/>
      <c r="H7" s="462"/>
      <c r="I7" s="462"/>
      <c r="J7" s="462"/>
      <c r="K7" s="462"/>
      <c r="L7" s="462"/>
      <c r="M7" s="462"/>
      <c r="N7" s="462"/>
      <c r="O7" s="462"/>
      <c r="P7" s="462"/>
      <c r="Q7" s="462"/>
      <c r="R7" s="462"/>
      <c r="S7" s="462"/>
      <c r="T7" s="462"/>
      <c r="U7" s="462"/>
      <c r="V7" s="462"/>
      <c r="W7" s="462"/>
      <c r="X7" s="462"/>
    </row>
    <row r="8" spans="1:24" ht="15.75" customHeight="1" x14ac:dyDescent="0.3">
      <c r="A8" s="463" t="s">
        <v>9391</v>
      </c>
      <c r="B8" s="464" t="s">
        <v>9392</v>
      </c>
      <c r="C8" s="465"/>
      <c r="D8" s="465" t="s">
        <v>9381</v>
      </c>
      <c r="E8" s="466">
        <v>46162</v>
      </c>
      <c r="F8" s="467">
        <v>26.9</v>
      </c>
      <c r="G8" s="462"/>
      <c r="H8" s="462"/>
      <c r="I8" s="462"/>
      <c r="J8" s="462"/>
      <c r="K8" s="462"/>
      <c r="L8" s="462"/>
      <c r="M8" s="462"/>
      <c r="N8" s="462"/>
      <c r="O8" s="462"/>
      <c r="P8" s="462"/>
      <c r="Q8" s="462"/>
      <c r="R8" s="462"/>
      <c r="S8" s="462"/>
      <c r="T8" s="462"/>
      <c r="U8" s="462"/>
      <c r="V8" s="462"/>
      <c r="W8" s="462"/>
      <c r="X8" s="462"/>
    </row>
    <row r="9" spans="1:24" ht="15.75" customHeight="1" x14ac:dyDescent="0.3">
      <c r="A9" s="471"/>
      <c r="B9" s="472"/>
      <c r="C9" s="472"/>
      <c r="D9" s="473"/>
      <c r="E9" s="474" t="s">
        <v>9383</v>
      </c>
      <c r="F9" s="475">
        <f>MEDIAN(F6:F8)</f>
        <v>25.09</v>
      </c>
      <c r="G9" s="462"/>
      <c r="H9" s="462"/>
      <c r="I9" s="462"/>
      <c r="J9" s="462"/>
      <c r="K9" s="462"/>
      <c r="L9" s="462"/>
      <c r="M9" s="462"/>
      <c r="N9" s="462"/>
      <c r="O9" s="462"/>
      <c r="P9" s="462"/>
      <c r="Q9" s="462"/>
      <c r="R9" s="462"/>
      <c r="S9" s="462"/>
      <c r="T9" s="462"/>
      <c r="U9" s="462"/>
      <c r="V9" s="462"/>
      <c r="W9" s="462"/>
      <c r="X9" s="462"/>
    </row>
    <row r="10" spans="1:24" ht="15.75" customHeight="1" x14ac:dyDescent="0.3">
      <c r="A10" s="476"/>
      <c r="B10" s="477"/>
      <c r="C10" s="477"/>
      <c r="D10" s="478"/>
      <c r="E10" s="479"/>
      <c r="F10" s="480"/>
      <c r="G10" s="462"/>
      <c r="H10" s="462"/>
      <c r="I10" s="462"/>
      <c r="J10" s="462"/>
      <c r="K10" s="462"/>
      <c r="L10" s="462"/>
      <c r="M10" s="462"/>
      <c r="N10" s="462"/>
      <c r="O10" s="462"/>
      <c r="P10" s="462"/>
      <c r="Q10" s="462"/>
      <c r="R10" s="462"/>
      <c r="S10" s="462"/>
      <c r="T10" s="462"/>
      <c r="U10" s="462"/>
      <c r="V10" s="462"/>
      <c r="W10" s="462"/>
      <c r="X10" s="462"/>
    </row>
    <row r="11" spans="1:24" ht="15.75" customHeight="1" x14ac:dyDescent="0.3">
      <c r="A11" s="969" t="s">
        <v>9384</v>
      </c>
      <c r="B11" s="961"/>
      <c r="C11" s="961"/>
      <c r="D11" s="961"/>
      <c r="E11" s="961"/>
      <c r="F11" s="962"/>
      <c r="G11" s="462"/>
      <c r="H11" s="462"/>
      <c r="I11" s="462"/>
      <c r="J11" s="462"/>
      <c r="K11" s="462"/>
      <c r="L11" s="462"/>
      <c r="M11" s="462"/>
      <c r="N11" s="462"/>
      <c r="O11" s="462"/>
      <c r="P11" s="462"/>
      <c r="Q11" s="462"/>
      <c r="R11" s="462"/>
      <c r="S11" s="462"/>
      <c r="T11" s="462"/>
      <c r="U11" s="462"/>
      <c r="V11" s="462"/>
      <c r="W11" s="462"/>
      <c r="X11" s="462"/>
    </row>
    <row r="12" spans="1:24" ht="15.75" customHeight="1" x14ac:dyDescent="0.3">
      <c r="A12" s="483" t="s">
        <v>9385</v>
      </c>
      <c r="B12" s="482" t="s">
        <v>9386</v>
      </c>
      <c r="C12" s="484"/>
      <c r="D12" s="494" t="s">
        <v>9381</v>
      </c>
      <c r="E12" s="466">
        <v>46183</v>
      </c>
      <c r="F12" s="485">
        <v>9.9700000000000006</v>
      </c>
      <c r="G12" s="462"/>
      <c r="H12" s="462"/>
      <c r="I12" s="462"/>
      <c r="J12" s="462"/>
      <c r="K12" s="462"/>
      <c r="L12" s="462"/>
      <c r="M12" s="462"/>
      <c r="N12" s="462"/>
      <c r="O12" s="462"/>
      <c r="P12" s="462"/>
      <c r="Q12" s="462"/>
      <c r="R12" s="462"/>
      <c r="S12" s="462"/>
      <c r="T12" s="462"/>
      <c r="U12" s="462"/>
      <c r="V12" s="462"/>
      <c r="W12" s="462"/>
      <c r="X12" s="462"/>
    </row>
    <row r="13" spans="1:24" ht="15.75" customHeight="1" x14ac:dyDescent="0.3">
      <c r="A13" s="483" t="s">
        <v>9387</v>
      </c>
      <c r="B13" s="486" t="s">
        <v>9388</v>
      </c>
      <c r="C13" s="487"/>
      <c r="D13" s="494" t="s">
        <v>9381</v>
      </c>
      <c r="E13" s="466">
        <v>46183</v>
      </c>
      <c r="F13" s="485">
        <v>17.920000000000002</v>
      </c>
      <c r="G13" s="462"/>
      <c r="H13" s="462"/>
      <c r="I13" s="462"/>
      <c r="J13" s="462"/>
      <c r="K13" s="462"/>
      <c r="L13" s="462"/>
      <c r="M13" s="462"/>
      <c r="N13" s="462"/>
      <c r="O13" s="462"/>
      <c r="P13" s="462"/>
      <c r="Q13" s="462"/>
      <c r="R13" s="462"/>
      <c r="S13" s="462"/>
      <c r="T13" s="462"/>
      <c r="U13" s="462"/>
      <c r="V13" s="462"/>
      <c r="W13" s="462"/>
      <c r="X13" s="462"/>
    </row>
    <row r="14" spans="1:24" ht="15.75" customHeight="1" x14ac:dyDescent="0.3">
      <c r="A14" s="483" t="s">
        <v>9389</v>
      </c>
      <c r="B14" s="469" t="s">
        <v>9390</v>
      </c>
      <c r="C14" s="487"/>
      <c r="D14" s="494" t="s">
        <v>9381</v>
      </c>
      <c r="E14" s="466">
        <v>46183</v>
      </c>
      <c r="F14" s="485">
        <v>12.79</v>
      </c>
      <c r="G14" s="462"/>
      <c r="H14" s="462"/>
      <c r="I14" s="462"/>
      <c r="J14" s="462"/>
      <c r="K14" s="462"/>
      <c r="L14" s="462"/>
      <c r="M14" s="462"/>
      <c r="N14" s="462"/>
      <c r="O14" s="462"/>
      <c r="P14" s="462"/>
      <c r="Q14" s="462"/>
      <c r="R14" s="462"/>
      <c r="S14" s="462"/>
      <c r="T14" s="462"/>
      <c r="U14" s="462"/>
      <c r="V14" s="462"/>
      <c r="W14" s="462"/>
      <c r="X14" s="462"/>
    </row>
    <row r="15" spans="1:24" ht="15.75" customHeight="1" x14ac:dyDescent="0.3">
      <c r="A15" s="488"/>
      <c r="B15" s="488"/>
      <c r="C15" s="489"/>
      <c r="D15" s="490"/>
      <c r="E15" s="474" t="s">
        <v>9383</v>
      </c>
      <c r="F15" s="491">
        <f>MEDIAN(F12:F14)</f>
        <v>12.79</v>
      </c>
      <c r="G15" s="462"/>
      <c r="H15" s="462"/>
      <c r="I15" s="462"/>
      <c r="J15" s="462"/>
      <c r="K15" s="462"/>
      <c r="L15" s="462"/>
      <c r="M15" s="462"/>
      <c r="N15" s="462"/>
      <c r="O15" s="462"/>
      <c r="P15" s="462"/>
      <c r="Q15" s="462"/>
      <c r="R15" s="462"/>
      <c r="S15" s="462"/>
      <c r="T15" s="462"/>
      <c r="U15" s="462"/>
      <c r="V15" s="462"/>
      <c r="W15" s="462"/>
      <c r="X15" s="462"/>
    </row>
    <row r="16" spans="1:24" ht="15.75" customHeight="1" x14ac:dyDescent="0.3">
      <c r="A16" s="492"/>
      <c r="B16" s="462"/>
      <c r="C16" s="462"/>
      <c r="D16" s="462"/>
      <c r="E16" s="462"/>
      <c r="F16" s="493"/>
      <c r="G16" s="462"/>
      <c r="H16" s="462"/>
      <c r="I16" s="462"/>
      <c r="J16" s="462"/>
      <c r="K16" s="462"/>
      <c r="L16" s="462"/>
      <c r="M16" s="462"/>
      <c r="N16" s="462"/>
      <c r="O16" s="462"/>
      <c r="P16" s="462"/>
      <c r="Q16" s="462"/>
      <c r="R16" s="462"/>
      <c r="S16" s="462"/>
      <c r="T16" s="462"/>
      <c r="U16" s="462"/>
      <c r="V16" s="462"/>
      <c r="W16" s="462"/>
      <c r="X16" s="462"/>
    </row>
    <row r="17" spans="1:25" ht="15.75" customHeight="1" x14ac:dyDescent="0.3">
      <c r="A17" s="960" t="s">
        <v>9394</v>
      </c>
      <c r="B17" s="961"/>
      <c r="C17" s="961"/>
      <c r="D17" s="961"/>
      <c r="E17" s="961"/>
      <c r="F17" s="962"/>
      <c r="G17" s="462"/>
      <c r="H17" s="462"/>
      <c r="I17" s="462"/>
      <c r="J17" s="462"/>
      <c r="K17" s="462"/>
      <c r="L17" s="462"/>
      <c r="M17" s="462"/>
      <c r="N17" s="462"/>
      <c r="O17" s="462"/>
      <c r="P17" s="462"/>
      <c r="Q17" s="462"/>
      <c r="R17" s="462"/>
      <c r="S17" s="462"/>
      <c r="T17" s="462"/>
      <c r="U17" s="462"/>
      <c r="V17" s="462"/>
      <c r="W17" s="462"/>
      <c r="X17" s="462"/>
    </row>
    <row r="18" spans="1:25" ht="15.75" customHeight="1" x14ac:dyDescent="0.3">
      <c r="A18" s="483" t="s">
        <v>9393</v>
      </c>
      <c r="B18" s="469" t="s">
        <v>9382</v>
      </c>
      <c r="C18" s="494"/>
      <c r="D18" s="494" t="s">
        <v>9381</v>
      </c>
      <c r="E18" s="466">
        <v>46183</v>
      </c>
      <c r="F18" s="495">
        <v>1.95</v>
      </c>
      <c r="G18" s="462"/>
      <c r="H18" s="462"/>
      <c r="I18" s="462"/>
      <c r="J18" s="462"/>
      <c r="K18" s="462"/>
      <c r="L18" s="462"/>
      <c r="M18" s="462"/>
      <c r="N18" s="462"/>
      <c r="O18" s="462"/>
      <c r="P18" s="462"/>
      <c r="Q18" s="462"/>
      <c r="R18" s="462"/>
      <c r="S18" s="462"/>
      <c r="T18" s="462"/>
      <c r="U18" s="462"/>
      <c r="V18" s="462"/>
      <c r="W18" s="462"/>
      <c r="X18" s="462"/>
    </row>
    <row r="19" spans="1:25" ht="15.75" customHeight="1" x14ac:dyDescent="0.3">
      <c r="A19" s="483" t="s">
        <v>9395</v>
      </c>
      <c r="B19" s="469" t="s">
        <v>9396</v>
      </c>
      <c r="C19" s="494"/>
      <c r="D19" s="494" t="s">
        <v>9381</v>
      </c>
      <c r="E19" s="466">
        <v>46183</v>
      </c>
      <c r="F19" s="495">
        <v>1.31</v>
      </c>
      <c r="G19" s="462"/>
      <c r="H19" s="462"/>
      <c r="I19" s="462"/>
      <c r="J19" s="462"/>
      <c r="K19" s="462"/>
      <c r="L19" s="462"/>
      <c r="M19" s="462"/>
      <c r="N19" s="462"/>
      <c r="O19" s="462"/>
      <c r="P19" s="462"/>
      <c r="Q19" s="462"/>
      <c r="R19" s="462"/>
      <c r="S19" s="462"/>
      <c r="T19" s="462"/>
      <c r="U19" s="462"/>
      <c r="V19" s="462"/>
      <c r="W19" s="462"/>
      <c r="X19" s="462"/>
    </row>
    <row r="20" spans="1:25" ht="15.75" customHeight="1" x14ac:dyDescent="0.3">
      <c r="A20" s="483" t="s">
        <v>9397</v>
      </c>
      <c r="B20" s="486" t="s">
        <v>9398</v>
      </c>
      <c r="C20" s="494"/>
      <c r="D20" s="494" t="s">
        <v>9381</v>
      </c>
      <c r="E20" s="466">
        <v>46183</v>
      </c>
      <c r="F20" s="495">
        <v>2.19</v>
      </c>
      <c r="G20" s="462"/>
      <c r="H20" s="462"/>
      <c r="I20" s="462"/>
      <c r="J20" s="462"/>
      <c r="K20" s="462"/>
      <c r="L20" s="462"/>
      <c r="M20" s="462"/>
      <c r="N20" s="462"/>
      <c r="O20" s="462"/>
      <c r="P20" s="462"/>
      <c r="Q20" s="462"/>
      <c r="R20" s="462"/>
      <c r="S20" s="462"/>
      <c r="T20" s="462"/>
      <c r="U20" s="462"/>
      <c r="V20" s="462"/>
      <c r="W20" s="462"/>
      <c r="X20" s="462"/>
    </row>
    <row r="21" spans="1:25" ht="15.75" customHeight="1" x14ac:dyDescent="0.3">
      <c r="A21" s="488"/>
      <c r="B21" s="497"/>
      <c r="C21" s="489"/>
      <c r="D21" s="490"/>
      <c r="E21" s="474" t="s">
        <v>9383</v>
      </c>
      <c r="F21" s="491">
        <f>MEDIAN(F18:F20)</f>
        <v>1.95</v>
      </c>
      <c r="G21" s="462"/>
      <c r="H21" s="462"/>
      <c r="I21" s="462"/>
      <c r="J21" s="462"/>
      <c r="K21" s="462"/>
      <c r="L21" s="462"/>
      <c r="M21" s="462"/>
      <c r="N21" s="462"/>
      <c r="O21" s="462"/>
      <c r="P21" s="462"/>
      <c r="Q21" s="462"/>
      <c r="R21" s="462"/>
      <c r="S21" s="462"/>
      <c r="T21" s="462"/>
      <c r="U21" s="462"/>
      <c r="V21" s="462"/>
      <c r="W21" s="462"/>
      <c r="X21" s="462"/>
    </row>
    <row r="22" spans="1:25" ht="15.75" customHeight="1" x14ac:dyDescent="0.3">
      <c r="A22" s="498"/>
      <c r="B22" s="462"/>
      <c r="C22" s="462"/>
      <c r="D22" s="462"/>
      <c r="E22" s="462"/>
      <c r="F22" s="493"/>
      <c r="G22" s="462"/>
      <c r="H22" s="462"/>
      <c r="I22" s="462"/>
      <c r="J22" s="462"/>
      <c r="K22" s="462"/>
      <c r="L22" s="462"/>
      <c r="M22" s="462"/>
      <c r="N22" s="462"/>
      <c r="O22" s="462"/>
      <c r="P22" s="462"/>
      <c r="Q22" s="462"/>
      <c r="R22" s="462"/>
      <c r="S22" s="462"/>
      <c r="T22" s="462"/>
      <c r="U22" s="462"/>
      <c r="V22" s="462"/>
      <c r="W22" s="462"/>
      <c r="X22" s="462"/>
    </row>
    <row r="23" spans="1:25" ht="19.5" customHeight="1" x14ac:dyDescent="0.3">
      <c r="A23" s="969" t="s">
        <v>9402</v>
      </c>
      <c r="B23" s="961"/>
      <c r="C23" s="961"/>
      <c r="D23" s="961"/>
      <c r="E23" s="961"/>
      <c r="F23" s="962"/>
      <c r="G23" s="462"/>
      <c r="H23" s="462"/>
      <c r="I23" s="462"/>
      <c r="J23" s="462"/>
      <c r="K23" s="462"/>
      <c r="L23" s="462"/>
      <c r="M23" s="462"/>
      <c r="N23" s="462"/>
      <c r="O23" s="462"/>
      <c r="P23" s="462"/>
      <c r="Q23" s="462"/>
      <c r="R23" s="462"/>
      <c r="S23" s="462"/>
      <c r="T23" s="462"/>
      <c r="U23" s="462"/>
      <c r="V23" s="462"/>
      <c r="W23" s="462"/>
      <c r="X23" s="462"/>
      <c r="Y23" s="462"/>
    </row>
    <row r="24" spans="1:25" ht="15.75" customHeight="1" x14ac:dyDescent="0.3">
      <c r="A24" s="481" t="s">
        <v>9391</v>
      </c>
      <c r="B24" s="482" t="s">
        <v>9392</v>
      </c>
      <c r="C24" s="484"/>
      <c r="D24" s="465" t="s">
        <v>9381</v>
      </c>
      <c r="E24" s="501">
        <v>46189</v>
      </c>
      <c r="F24" s="470">
        <v>37.35</v>
      </c>
      <c r="H24" s="462"/>
      <c r="I24" s="462"/>
      <c r="J24" s="462"/>
      <c r="K24" s="462"/>
      <c r="L24" s="462"/>
      <c r="M24" s="462"/>
      <c r="N24" s="462"/>
      <c r="O24" s="462"/>
      <c r="P24" s="462"/>
      <c r="Q24" s="462"/>
      <c r="R24" s="462"/>
      <c r="S24" s="462"/>
      <c r="T24" s="462"/>
      <c r="U24" s="462"/>
      <c r="V24" s="462"/>
      <c r="W24" s="462"/>
      <c r="X24" s="462"/>
      <c r="Y24" s="462"/>
    </row>
    <row r="25" spans="1:25" ht="15.75" customHeight="1" x14ac:dyDescent="0.3">
      <c r="A25" s="509" t="s">
        <v>9401</v>
      </c>
      <c r="B25" s="469" t="s">
        <v>9388</v>
      </c>
      <c r="C25" s="484"/>
      <c r="D25" s="465" t="s">
        <v>9381</v>
      </c>
      <c r="E25" s="501">
        <v>46189</v>
      </c>
      <c r="F25" s="467">
        <v>35.49</v>
      </c>
      <c r="G25" s="510"/>
      <c r="H25" s="462"/>
      <c r="I25" s="462"/>
      <c r="J25" s="462"/>
      <c r="K25" s="462"/>
      <c r="L25" s="462"/>
      <c r="M25" s="462"/>
      <c r="N25" s="462"/>
      <c r="O25" s="462"/>
      <c r="P25" s="462"/>
      <c r="Q25" s="462"/>
      <c r="R25" s="462"/>
      <c r="S25" s="462"/>
      <c r="T25" s="462"/>
      <c r="U25" s="462"/>
      <c r="V25" s="462"/>
      <c r="W25" s="462"/>
      <c r="X25" s="462"/>
      <c r="Y25" s="462"/>
    </row>
    <row r="26" spans="1:25" ht="15.75" customHeight="1" x14ac:dyDescent="0.3">
      <c r="A26" s="502" t="s">
        <v>9399</v>
      </c>
      <c r="B26" s="482" t="s">
        <v>9400</v>
      </c>
      <c r="C26" s="484"/>
      <c r="D26" s="494" t="s">
        <v>9381</v>
      </c>
      <c r="E26" s="501">
        <v>46189</v>
      </c>
      <c r="F26" s="503">
        <v>51</v>
      </c>
      <c r="H26" s="462"/>
      <c r="I26" s="462"/>
      <c r="J26" s="462"/>
      <c r="K26" s="462"/>
      <c r="L26" s="462"/>
      <c r="M26" s="462"/>
      <c r="N26" s="462"/>
      <c r="O26" s="462"/>
      <c r="P26" s="462"/>
      <c r="Q26" s="462"/>
      <c r="R26" s="462"/>
      <c r="S26" s="462"/>
      <c r="T26" s="462"/>
      <c r="U26" s="462"/>
      <c r="V26" s="462"/>
      <c r="W26" s="462"/>
      <c r="X26" s="462"/>
      <c r="Y26" s="462"/>
    </row>
    <row r="27" spans="1:25" ht="15.75" customHeight="1" x14ac:dyDescent="0.3">
      <c r="A27" s="504"/>
      <c r="B27" s="505"/>
      <c r="C27" s="505"/>
      <c r="D27" s="506"/>
      <c r="E27" s="507" t="s">
        <v>9383</v>
      </c>
      <c r="F27" s="508">
        <f>MEDIAN(F24:F26)</f>
        <v>37.35</v>
      </c>
      <c r="G27" s="462"/>
      <c r="H27" s="462"/>
      <c r="I27" s="462"/>
      <c r="J27" s="462"/>
      <c r="K27" s="462"/>
      <c r="L27" s="462"/>
      <c r="M27" s="462"/>
      <c r="N27" s="462"/>
      <c r="O27" s="462"/>
      <c r="P27" s="462"/>
      <c r="Q27" s="462"/>
      <c r="R27" s="462"/>
      <c r="S27" s="462"/>
      <c r="T27" s="462"/>
      <c r="U27" s="462"/>
      <c r="V27" s="462"/>
      <c r="W27" s="462"/>
      <c r="X27" s="462"/>
      <c r="Y27" s="462"/>
    </row>
    <row r="28" spans="1:25" ht="15.75" customHeight="1" x14ac:dyDescent="0.3">
      <c r="A28" s="476"/>
      <c r="B28" s="477"/>
      <c r="C28" s="477"/>
      <c r="D28" s="478"/>
      <c r="E28" s="479"/>
      <c r="F28" s="480"/>
      <c r="G28" s="462"/>
      <c r="H28" s="462"/>
      <c r="I28" s="462"/>
      <c r="J28" s="462"/>
      <c r="K28" s="462"/>
      <c r="L28" s="462"/>
      <c r="M28" s="462"/>
      <c r="N28" s="462"/>
      <c r="O28" s="462"/>
      <c r="P28" s="462"/>
      <c r="Q28" s="462"/>
      <c r="R28" s="462"/>
      <c r="S28" s="462"/>
      <c r="T28" s="462"/>
      <c r="U28" s="462"/>
      <c r="V28" s="462"/>
      <c r="W28" s="462"/>
      <c r="X28" s="462"/>
      <c r="Y28" s="462"/>
    </row>
    <row r="29" spans="1:25" ht="15.75" customHeight="1" x14ac:dyDescent="0.3">
      <c r="A29" s="969" t="s">
        <v>9403</v>
      </c>
      <c r="B29" s="961"/>
      <c r="C29" s="961"/>
      <c r="D29" s="961"/>
      <c r="E29" s="961"/>
      <c r="F29" s="962"/>
      <c r="G29" s="462"/>
      <c r="H29" s="462"/>
      <c r="I29" s="462"/>
      <c r="J29" s="462"/>
      <c r="K29" s="462"/>
      <c r="L29" s="462"/>
      <c r="M29" s="462"/>
      <c r="N29" s="462"/>
      <c r="O29" s="462"/>
      <c r="P29" s="462"/>
      <c r="Q29" s="462"/>
      <c r="R29" s="462"/>
      <c r="S29" s="462"/>
      <c r="T29" s="462"/>
      <c r="U29" s="462"/>
      <c r="V29" s="462"/>
      <c r="W29" s="462"/>
      <c r="X29" s="462"/>
      <c r="Y29" s="462"/>
    </row>
    <row r="30" spans="1:25" ht="15.75" customHeight="1" x14ac:dyDescent="0.3">
      <c r="A30" s="509" t="s">
        <v>9546</v>
      </c>
      <c r="B30" s="469" t="s">
        <v>9545</v>
      </c>
      <c r="C30" s="484"/>
      <c r="D30" s="494" t="s">
        <v>9381</v>
      </c>
      <c r="E30" s="501">
        <v>46189</v>
      </c>
      <c r="F30" s="467">
        <v>29.99</v>
      </c>
      <c r="G30" s="462"/>
      <c r="H30" s="462"/>
      <c r="I30" s="462"/>
      <c r="J30" s="462"/>
      <c r="K30" s="462"/>
      <c r="L30" s="462"/>
      <c r="M30" s="462"/>
      <c r="N30" s="462"/>
      <c r="O30" s="462"/>
      <c r="P30" s="462"/>
      <c r="Q30" s="462"/>
      <c r="R30" s="462"/>
      <c r="S30" s="462"/>
      <c r="T30" s="462"/>
      <c r="U30" s="462"/>
      <c r="V30" s="462"/>
      <c r="W30" s="462"/>
      <c r="X30" s="462"/>
      <c r="Y30" s="462"/>
    </row>
    <row r="31" spans="1:25" ht="15.75" customHeight="1" x14ac:dyDescent="0.3">
      <c r="A31" s="500" t="s">
        <v>9391</v>
      </c>
      <c r="B31" s="486" t="s">
        <v>9392</v>
      </c>
      <c r="C31" s="484"/>
      <c r="D31" s="494" t="s">
        <v>9381</v>
      </c>
      <c r="E31" s="501">
        <v>46189</v>
      </c>
      <c r="F31" s="503">
        <v>29.9</v>
      </c>
      <c r="G31" s="462"/>
      <c r="H31" s="462"/>
      <c r="I31" s="462"/>
      <c r="J31" s="462"/>
      <c r="K31" s="462"/>
      <c r="L31" s="462"/>
      <c r="M31" s="462"/>
      <c r="N31" s="462"/>
      <c r="O31" s="462"/>
      <c r="P31" s="462"/>
      <c r="Q31" s="462"/>
      <c r="R31" s="462"/>
      <c r="S31" s="462"/>
      <c r="T31" s="462"/>
      <c r="U31" s="462"/>
      <c r="V31" s="462"/>
      <c r="W31" s="462"/>
      <c r="X31" s="462"/>
      <c r="Y31" s="462"/>
    </row>
    <row r="32" spans="1:25" ht="15.75" customHeight="1" x14ac:dyDescent="0.3">
      <c r="A32" s="500" t="s">
        <v>9399</v>
      </c>
      <c r="B32" s="486" t="s">
        <v>9404</v>
      </c>
      <c r="C32" s="484"/>
      <c r="D32" s="494" t="s">
        <v>9381</v>
      </c>
      <c r="E32" s="501">
        <v>46189</v>
      </c>
      <c r="F32" s="503">
        <v>11.9</v>
      </c>
      <c r="G32" s="462"/>
      <c r="H32" s="462"/>
      <c r="I32" s="462"/>
      <c r="J32" s="462"/>
      <c r="K32" s="462"/>
      <c r="L32" s="462"/>
      <c r="M32" s="462"/>
      <c r="N32" s="462"/>
      <c r="O32" s="462"/>
      <c r="P32" s="462"/>
      <c r="Q32" s="462"/>
      <c r="R32" s="462"/>
      <c r="S32" s="462"/>
      <c r="T32" s="462"/>
      <c r="U32" s="462"/>
      <c r="V32" s="462"/>
      <c r="W32" s="462"/>
      <c r="X32" s="462"/>
      <c r="Y32" s="462"/>
    </row>
    <row r="33" spans="1:25" ht="15.75" customHeight="1" x14ac:dyDescent="0.3">
      <c r="A33" s="504"/>
      <c r="B33" s="505"/>
      <c r="C33" s="505"/>
      <c r="D33" s="506"/>
      <c r="E33" s="507" t="s">
        <v>9383</v>
      </c>
      <c r="F33" s="508">
        <f>MEDIAN(F30:F32)</f>
        <v>29.9</v>
      </c>
      <c r="G33" s="462"/>
      <c r="H33" s="462"/>
      <c r="I33" s="462"/>
      <c r="J33" s="462"/>
      <c r="K33" s="462"/>
      <c r="L33" s="462"/>
      <c r="M33" s="462"/>
      <c r="N33" s="462"/>
      <c r="O33" s="462"/>
      <c r="P33" s="462"/>
      <c r="Q33" s="462"/>
      <c r="R33" s="462"/>
      <c r="S33" s="462"/>
      <c r="T33" s="462"/>
      <c r="U33" s="462"/>
      <c r="V33" s="462"/>
      <c r="W33" s="462"/>
      <c r="X33" s="462"/>
      <c r="Y33" s="462"/>
    </row>
    <row r="34" spans="1:25" ht="15.75" customHeight="1" x14ac:dyDescent="0.3">
      <c r="A34" s="462"/>
      <c r="B34" s="462"/>
      <c r="C34" s="462"/>
      <c r="D34" s="462"/>
      <c r="E34" s="462"/>
      <c r="F34" s="462"/>
      <c r="G34" s="462"/>
      <c r="H34" s="462"/>
      <c r="I34" s="462"/>
      <c r="J34" s="462"/>
      <c r="K34" s="462"/>
      <c r="L34" s="462"/>
      <c r="M34" s="462"/>
      <c r="N34" s="462"/>
      <c r="O34" s="462"/>
      <c r="P34" s="462"/>
      <c r="Q34" s="462"/>
      <c r="R34" s="462"/>
      <c r="S34" s="462"/>
      <c r="T34" s="462"/>
      <c r="U34" s="462"/>
      <c r="V34" s="462"/>
      <c r="W34" s="462"/>
      <c r="X34" s="462"/>
    </row>
    <row r="35" spans="1:25" ht="18" customHeight="1" x14ac:dyDescent="0.3">
      <c r="A35" s="969" t="s">
        <v>9405</v>
      </c>
      <c r="B35" s="961"/>
      <c r="C35" s="961"/>
      <c r="D35" s="961"/>
      <c r="E35" s="961"/>
      <c r="F35" s="962"/>
      <c r="G35" s="462"/>
      <c r="H35" s="462"/>
      <c r="I35" s="462"/>
      <c r="J35" s="462"/>
      <c r="K35" s="462"/>
      <c r="L35" s="462"/>
      <c r="M35" s="462"/>
      <c r="N35" s="462"/>
      <c r="O35" s="462"/>
      <c r="P35" s="462"/>
      <c r="Q35" s="462"/>
      <c r="R35" s="462"/>
      <c r="S35" s="462"/>
      <c r="T35" s="462"/>
      <c r="U35" s="462"/>
      <c r="V35" s="462"/>
      <c r="W35" s="462"/>
      <c r="X35" s="462"/>
      <c r="Y35" s="462"/>
    </row>
    <row r="36" spans="1:25" ht="14.4" x14ac:dyDescent="0.3">
      <c r="A36" s="483" t="s">
        <v>9547</v>
      </c>
      <c r="B36" s="482" t="s">
        <v>9548</v>
      </c>
      <c r="C36" s="484"/>
      <c r="D36" s="494" t="s">
        <v>9381</v>
      </c>
      <c r="E36" s="501">
        <v>46189</v>
      </c>
      <c r="F36" s="470">
        <v>1446.63</v>
      </c>
      <c r="G36" s="462"/>
      <c r="H36" s="462"/>
      <c r="I36" s="462"/>
      <c r="J36" s="462"/>
      <c r="K36" s="462"/>
      <c r="L36" s="462"/>
      <c r="M36" s="462"/>
      <c r="N36" s="462"/>
      <c r="O36" s="462"/>
      <c r="P36" s="462"/>
      <c r="Q36" s="462"/>
      <c r="R36" s="462"/>
      <c r="S36" s="462"/>
      <c r="T36" s="462"/>
      <c r="U36" s="462"/>
      <c r="V36" s="462"/>
      <c r="W36" s="462"/>
      <c r="X36" s="462"/>
      <c r="Y36" s="462"/>
    </row>
    <row r="37" spans="1:25" ht="15.75" customHeight="1" x14ac:dyDescent="0.3">
      <c r="A37" s="483" t="s">
        <v>9549</v>
      </c>
      <c r="B37" s="482" t="s">
        <v>9550</v>
      </c>
      <c r="C37" s="484"/>
      <c r="D37" s="494" t="s">
        <v>9381</v>
      </c>
      <c r="E37" s="501">
        <v>46189</v>
      </c>
      <c r="F37" s="470">
        <v>1553.62</v>
      </c>
      <c r="G37" s="462"/>
      <c r="H37" s="462"/>
      <c r="I37" s="462"/>
      <c r="J37" s="462"/>
      <c r="K37" s="462"/>
      <c r="L37" s="462"/>
      <c r="M37" s="462"/>
      <c r="N37" s="462"/>
      <c r="O37" s="462"/>
      <c r="P37" s="462"/>
      <c r="Q37" s="462"/>
      <c r="R37" s="462"/>
      <c r="S37" s="462"/>
      <c r="T37" s="462"/>
      <c r="U37" s="462"/>
      <c r="V37" s="462"/>
      <c r="W37" s="462"/>
      <c r="X37" s="462"/>
      <c r="Y37" s="462"/>
    </row>
    <row r="38" spans="1:25" ht="15.75" customHeight="1" x14ac:dyDescent="0.3">
      <c r="A38" s="483" t="s">
        <v>9484</v>
      </c>
      <c r="B38" s="482" t="s">
        <v>9485</v>
      </c>
      <c r="C38" s="484"/>
      <c r="D38" s="494" t="s">
        <v>9381</v>
      </c>
      <c r="E38" s="501">
        <v>46189</v>
      </c>
      <c r="F38" s="470">
        <v>1569.6</v>
      </c>
      <c r="G38" s="462"/>
      <c r="H38" s="462"/>
      <c r="I38" s="462"/>
      <c r="J38" s="462"/>
      <c r="K38" s="462"/>
      <c r="L38" s="462"/>
      <c r="M38" s="462"/>
      <c r="N38" s="462"/>
      <c r="O38" s="462"/>
      <c r="P38" s="462"/>
      <c r="Q38" s="462"/>
      <c r="R38" s="462"/>
      <c r="S38" s="462"/>
      <c r="T38" s="462"/>
      <c r="U38" s="462"/>
      <c r="V38" s="462"/>
      <c r="W38" s="462"/>
      <c r="X38" s="462"/>
      <c r="Y38" s="462"/>
    </row>
    <row r="39" spans="1:25" ht="15.75" customHeight="1" x14ac:dyDescent="0.3">
      <c r="A39" s="504"/>
      <c r="B39" s="505"/>
      <c r="C39" s="505"/>
      <c r="D39" s="506"/>
      <c r="E39" s="507" t="s">
        <v>9383</v>
      </c>
      <c r="F39" s="508">
        <f>MEDIAN(F36:F38)</f>
        <v>1553.62</v>
      </c>
      <c r="I39" s="462"/>
      <c r="J39" s="462"/>
      <c r="K39" s="462"/>
      <c r="L39" s="462"/>
      <c r="M39" s="462"/>
      <c r="N39" s="462"/>
      <c r="O39" s="462"/>
      <c r="P39" s="462"/>
      <c r="Q39" s="462"/>
      <c r="R39" s="462"/>
      <c r="S39" s="462"/>
      <c r="T39" s="462"/>
      <c r="U39" s="462"/>
      <c r="V39" s="462"/>
      <c r="W39" s="462"/>
      <c r="X39" s="462"/>
      <c r="Y39" s="462"/>
    </row>
    <row r="40" spans="1:25" ht="15.75" customHeight="1" x14ac:dyDescent="0.3">
      <c r="A40" s="476"/>
      <c r="B40" s="477"/>
      <c r="C40" s="477"/>
      <c r="D40" s="478"/>
      <c r="E40" s="479"/>
      <c r="F40" s="480"/>
      <c r="G40" s="462"/>
      <c r="H40" s="462"/>
      <c r="I40" s="462"/>
      <c r="J40" s="462"/>
      <c r="K40" s="462"/>
      <c r="L40" s="462"/>
      <c r="M40" s="462"/>
      <c r="N40" s="462"/>
      <c r="O40" s="462"/>
      <c r="P40" s="462"/>
      <c r="Q40" s="462"/>
      <c r="R40" s="462"/>
      <c r="S40" s="462"/>
      <c r="T40" s="462"/>
      <c r="U40" s="462"/>
      <c r="V40" s="462"/>
      <c r="W40" s="462"/>
      <c r="X40" s="462"/>
      <c r="Y40" s="462"/>
    </row>
    <row r="41" spans="1:25" ht="18" customHeight="1" x14ac:dyDescent="0.3">
      <c r="A41" s="969" t="s">
        <v>9483</v>
      </c>
      <c r="B41" s="961"/>
      <c r="C41" s="961"/>
      <c r="D41" s="961"/>
      <c r="E41" s="961"/>
      <c r="F41" s="962"/>
      <c r="G41" s="462"/>
      <c r="H41" s="462"/>
      <c r="I41" s="462"/>
      <c r="J41" s="462"/>
      <c r="K41" s="462"/>
      <c r="L41" s="462"/>
      <c r="M41" s="462"/>
      <c r="N41" s="462"/>
      <c r="O41" s="462"/>
      <c r="P41" s="462"/>
      <c r="Q41" s="462"/>
      <c r="R41" s="462"/>
      <c r="S41" s="462"/>
      <c r="T41" s="462"/>
      <c r="U41" s="462"/>
      <c r="V41" s="462"/>
      <c r="W41" s="462"/>
      <c r="X41" s="462"/>
      <c r="Y41" s="462"/>
    </row>
    <row r="42" spans="1:25" ht="14.4" x14ac:dyDescent="0.3">
      <c r="A42" s="483" t="s">
        <v>9549</v>
      </c>
      <c r="B42" s="482" t="s">
        <v>9550</v>
      </c>
      <c r="C42" s="484"/>
      <c r="D42" s="494" t="s">
        <v>9381</v>
      </c>
      <c r="E42" s="501">
        <v>46189</v>
      </c>
      <c r="F42" s="470">
        <v>689.52</v>
      </c>
      <c r="G42" s="462"/>
      <c r="H42" s="462"/>
      <c r="I42" s="462"/>
      <c r="J42" s="462"/>
      <c r="K42" s="462"/>
      <c r="L42" s="462"/>
      <c r="M42" s="462"/>
      <c r="N42" s="462"/>
      <c r="O42" s="462"/>
      <c r="P42" s="462"/>
      <c r="Q42" s="462"/>
      <c r="R42" s="462"/>
      <c r="S42" s="462"/>
      <c r="T42" s="462"/>
      <c r="U42" s="462"/>
      <c r="V42" s="462"/>
      <c r="W42" s="462"/>
      <c r="X42" s="462"/>
      <c r="Y42" s="462"/>
    </row>
    <row r="43" spans="1:25" ht="15.75" customHeight="1" x14ac:dyDescent="0.3">
      <c r="A43" s="483" t="s">
        <v>9552</v>
      </c>
      <c r="B43" s="482" t="s">
        <v>9551</v>
      </c>
      <c r="C43" s="484"/>
      <c r="D43" s="494" t="s">
        <v>9381</v>
      </c>
      <c r="E43" s="501">
        <v>46189</v>
      </c>
      <c r="F43" s="470">
        <v>837</v>
      </c>
      <c r="G43" s="462"/>
      <c r="H43" s="462"/>
      <c r="I43" s="462"/>
      <c r="J43" s="462"/>
      <c r="K43" s="462"/>
      <c r="L43" s="462"/>
      <c r="M43" s="462"/>
      <c r="N43" s="462"/>
      <c r="O43" s="462"/>
      <c r="P43" s="462"/>
      <c r="Q43" s="462"/>
      <c r="R43" s="462"/>
      <c r="S43" s="462"/>
      <c r="T43" s="462"/>
      <c r="U43" s="462"/>
      <c r="V43" s="462"/>
      <c r="W43" s="462"/>
      <c r="X43" s="462"/>
      <c r="Y43" s="462"/>
    </row>
    <row r="44" spans="1:25" ht="15.75" customHeight="1" x14ac:dyDescent="0.3">
      <c r="A44" s="483" t="s">
        <v>9486</v>
      </c>
      <c r="B44" s="482" t="s">
        <v>9487</v>
      </c>
      <c r="C44" s="484"/>
      <c r="D44" s="494" t="s">
        <v>9381</v>
      </c>
      <c r="E44" s="501">
        <v>46189</v>
      </c>
      <c r="F44" s="470">
        <v>709</v>
      </c>
      <c r="G44" s="462"/>
      <c r="H44" s="462"/>
      <c r="I44" s="462"/>
      <c r="J44" s="462"/>
      <c r="K44" s="462"/>
      <c r="L44" s="462"/>
      <c r="M44" s="462"/>
      <c r="N44" s="462"/>
      <c r="O44" s="462"/>
      <c r="P44" s="462"/>
      <c r="Q44" s="462"/>
      <c r="R44" s="462"/>
      <c r="S44" s="462"/>
      <c r="T44" s="462"/>
      <c r="U44" s="462"/>
      <c r="V44" s="462"/>
      <c r="W44" s="462"/>
      <c r="X44" s="462"/>
      <c r="Y44" s="462"/>
    </row>
    <row r="45" spans="1:25" ht="15.75" customHeight="1" x14ac:dyDescent="0.3">
      <c r="A45" s="504"/>
      <c r="B45" s="505"/>
      <c r="C45" s="505"/>
      <c r="D45" s="506"/>
      <c r="E45" s="507" t="s">
        <v>9383</v>
      </c>
      <c r="F45" s="508">
        <f>MEDIAN(F42:F44)</f>
        <v>709</v>
      </c>
      <c r="I45" s="462"/>
      <c r="J45" s="462"/>
      <c r="K45" s="462"/>
      <c r="L45" s="462"/>
      <c r="M45" s="462"/>
      <c r="N45" s="462"/>
      <c r="O45" s="462"/>
      <c r="P45" s="462"/>
      <c r="Q45" s="462"/>
      <c r="R45" s="462"/>
      <c r="S45" s="462"/>
      <c r="T45" s="462"/>
      <c r="U45" s="462"/>
      <c r="V45" s="462"/>
      <c r="W45" s="462"/>
      <c r="X45" s="462"/>
      <c r="Y45" s="462"/>
    </row>
    <row r="46" spans="1:25" ht="15.75" customHeight="1" x14ac:dyDescent="0.3">
      <c r="A46" s="471"/>
      <c r="B46" s="472"/>
      <c r="C46" s="472"/>
      <c r="D46" s="473"/>
      <c r="E46" s="474"/>
      <c r="F46" s="475"/>
      <c r="I46" s="462"/>
      <c r="J46" s="462"/>
      <c r="K46" s="462"/>
      <c r="L46" s="462"/>
      <c r="M46" s="462"/>
      <c r="N46" s="462"/>
      <c r="O46" s="462"/>
      <c r="P46" s="462"/>
      <c r="Q46" s="462"/>
      <c r="R46" s="462"/>
      <c r="S46" s="462"/>
      <c r="T46" s="462"/>
      <c r="U46" s="462"/>
      <c r="V46" s="462"/>
      <c r="W46" s="462"/>
      <c r="X46" s="462"/>
      <c r="Y46" s="462"/>
    </row>
    <row r="47" spans="1:25" ht="19.5" customHeight="1" x14ac:dyDescent="0.3">
      <c r="A47" s="969" t="s">
        <v>9406</v>
      </c>
      <c r="B47" s="961"/>
      <c r="C47" s="961"/>
      <c r="D47" s="961"/>
      <c r="E47" s="961"/>
      <c r="F47" s="962"/>
      <c r="G47" s="462"/>
      <c r="H47" s="462"/>
      <c r="I47" s="462"/>
      <c r="J47" s="462"/>
      <c r="K47" s="462"/>
      <c r="L47" s="462"/>
      <c r="M47" s="462"/>
      <c r="N47" s="462"/>
      <c r="O47" s="462"/>
      <c r="P47" s="462"/>
      <c r="Q47" s="462"/>
      <c r="R47" s="462"/>
      <c r="S47" s="462"/>
      <c r="T47" s="462"/>
      <c r="U47" s="462"/>
      <c r="V47" s="462"/>
      <c r="W47" s="462"/>
      <c r="X47" s="462"/>
      <c r="Y47" s="462"/>
    </row>
    <row r="48" spans="1:25" ht="15.75" customHeight="1" x14ac:dyDescent="0.3">
      <c r="A48" s="481" t="s">
        <v>9539</v>
      </c>
      <c r="B48" s="514" t="s">
        <v>9540</v>
      </c>
      <c r="C48" s="484"/>
      <c r="D48" s="511"/>
      <c r="E48" s="501">
        <v>46162</v>
      </c>
      <c r="F48" s="470">
        <v>59.9</v>
      </c>
      <c r="H48" s="462"/>
      <c r="I48" s="462"/>
      <c r="J48" s="462"/>
      <c r="K48" s="462"/>
      <c r="L48" s="462"/>
      <c r="M48" s="462"/>
      <c r="N48" s="462"/>
      <c r="O48" s="462"/>
      <c r="P48" s="462"/>
      <c r="Q48" s="462"/>
      <c r="R48" s="462"/>
      <c r="S48" s="462"/>
      <c r="T48" s="462"/>
      <c r="U48" s="462"/>
      <c r="V48" s="462"/>
      <c r="W48" s="462"/>
      <c r="X48" s="462"/>
      <c r="Y48" s="462"/>
    </row>
    <row r="49" spans="1:25" ht="15.75" customHeight="1" x14ac:dyDescent="0.3">
      <c r="A49" s="468" t="s">
        <v>9541</v>
      </c>
      <c r="B49" s="464" t="s">
        <v>9542</v>
      </c>
      <c r="C49" s="484"/>
      <c r="D49" s="465"/>
      <c r="E49" s="501">
        <v>46162</v>
      </c>
      <c r="F49" s="467">
        <v>69.900000000000006</v>
      </c>
      <c r="G49" s="510"/>
      <c r="H49" s="462"/>
      <c r="I49" s="462"/>
      <c r="J49" s="462"/>
      <c r="K49" s="462"/>
      <c r="L49" s="462"/>
      <c r="M49" s="462"/>
      <c r="N49" s="462"/>
      <c r="O49" s="462"/>
      <c r="P49" s="462"/>
      <c r="Q49" s="462"/>
      <c r="R49" s="462"/>
      <c r="S49" s="462"/>
      <c r="T49" s="462"/>
      <c r="U49" s="462"/>
      <c r="V49" s="462"/>
      <c r="W49" s="462"/>
      <c r="X49" s="462"/>
      <c r="Y49" s="462"/>
    </row>
    <row r="50" spans="1:25" ht="15.75" customHeight="1" x14ac:dyDescent="0.3">
      <c r="A50" s="468" t="s">
        <v>9543</v>
      </c>
      <c r="B50" s="486" t="s">
        <v>9544</v>
      </c>
      <c r="C50" s="484"/>
      <c r="D50" s="494"/>
      <c r="E50" s="501">
        <v>46162</v>
      </c>
      <c r="F50" s="503">
        <v>59.9</v>
      </c>
      <c r="H50" s="462"/>
      <c r="I50" s="462"/>
      <c r="J50" s="462"/>
      <c r="K50" s="462"/>
      <c r="L50" s="462"/>
      <c r="M50" s="462"/>
      <c r="N50" s="462"/>
      <c r="O50" s="462"/>
      <c r="P50" s="462"/>
      <c r="Q50" s="462"/>
      <c r="R50" s="462"/>
      <c r="S50" s="462"/>
      <c r="T50" s="462"/>
      <c r="U50" s="462"/>
      <c r="V50" s="462"/>
      <c r="W50" s="462"/>
      <c r="X50" s="462"/>
      <c r="Y50" s="462"/>
    </row>
    <row r="51" spans="1:25" ht="15.75" customHeight="1" x14ac:dyDescent="0.3">
      <c r="A51" s="504"/>
      <c r="B51" s="505"/>
      <c r="C51" s="505"/>
      <c r="D51" s="506"/>
      <c r="E51" s="507" t="s">
        <v>9383</v>
      </c>
      <c r="F51" s="508">
        <f>MEDIAN(F48:F50)</f>
        <v>59.9</v>
      </c>
      <c r="G51" s="462"/>
      <c r="H51" s="462"/>
      <c r="I51" s="462"/>
      <c r="J51" s="462"/>
      <c r="K51" s="462"/>
      <c r="L51" s="462"/>
      <c r="M51" s="462"/>
      <c r="N51" s="462"/>
      <c r="O51" s="462"/>
      <c r="P51" s="462"/>
      <c r="Q51" s="462"/>
      <c r="R51" s="462"/>
      <c r="S51" s="462"/>
      <c r="T51" s="462"/>
      <c r="U51" s="462"/>
      <c r="V51" s="462"/>
      <c r="W51" s="462"/>
      <c r="X51" s="462"/>
      <c r="Y51" s="462"/>
    </row>
    <row r="52" spans="1:25" ht="15.75" customHeight="1" x14ac:dyDescent="0.3">
      <c r="A52" s="476"/>
      <c r="B52" s="477"/>
      <c r="C52" s="477"/>
      <c r="D52" s="478"/>
      <c r="E52" s="479"/>
      <c r="F52" s="480"/>
      <c r="G52" s="462"/>
      <c r="H52" s="462"/>
      <c r="I52" s="462"/>
      <c r="J52" s="462"/>
      <c r="K52" s="462"/>
      <c r="L52" s="462"/>
      <c r="M52" s="462"/>
      <c r="N52" s="462"/>
      <c r="O52" s="462"/>
      <c r="P52" s="462"/>
      <c r="Q52" s="462"/>
      <c r="R52" s="462"/>
      <c r="S52" s="462"/>
      <c r="T52" s="462"/>
      <c r="U52" s="462"/>
      <c r="V52" s="462"/>
      <c r="W52" s="462"/>
      <c r="X52" s="462"/>
      <c r="Y52" s="462"/>
    </row>
    <row r="53" spans="1:25" ht="15.75" customHeight="1" x14ac:dyDescent="0.3">
      <c r="A53" s="969" t="s">
        <v>9474</v>
      </c>
      <c r="B53" s="961"/>
      <c r="C53" s="961"/>
      <c r="D53" s="961"/>
      <c r="E53" s="961"/>
      <c r="F53" s="962"/>
      <c r="G53" s="462"/>
      <c r="H53" s="462"/>
      <c r="I53" s="462"/>
      <c r="J53" s="462"/>
      <c r="K53" s="462"/>
      <c r="L53" s="462"/>
      <c r="M53" s="462"/>
      <c r="N53" s="462"/>
      <c r="O53" s="462"/>
      <c r="P53" s="462"/>
      <c r="Q53" s="462"/>
      <c r="R53" s="462"/>
      <c r="S53" s="462"/>
      <c r="T53" s="462"/>
      <c r="U53" s="462"/>
      <c r="V53" s="462"/>
      <c r="W53" s="462"/>
      <c r="X53" s="462"/>
      <c r="Y53" s="462"/>
    </row>
    <row r="54" spans="1:25" ht="15.75" customHeight="1" x14ac:dyDescent="0.3">
      <c r="A54" s="509" t="s">
        <v>9464</v>
      </c>
      <c r="B54" s="469" t="s">
        <v>9463</v>
      </c>
      <c r="C54" s="487"/>
      <c r="D54" s="511"/>
      <c r="E54" s="501">
        <v>46189</v>
      </c>
      <c r="F54" s="485">
        <v>5500</v>
      </c>
      <c r="G54" s="462"/>
      <c r="H54" s="462"/>
      <c r="I54" s="462"/>
      <c r="J54" s="462"/>
      <c r="K54" s="462"/>
      <c r="L54" s="462"/>
      <c r="M54" s="462"/>
      <c r="N54" s="462"/>
      <c r="O54" s="462"/>
      <c r="P54" s="462"/>
      <c r="Q54" s="462"/>
      <c r="R54" s="462"/>
      <c r="S54" s="462"/>
      <c r="T54" s="462"/>
      <c r="U54" s="462"/>
      <c r="V54" s="462"/>
      <c r="W54" s="462"/>
      <c r="X54" s="462"/>
      <c r="Y54" s="462"/>
    </row>
    <row r="55" spans="1:25" ht="15.75" customHeight="1" x14ac:dyDescent="0.3">
      <c r="A55" s="468" t="s">
        <v>9558</v>
      </c>
      <c r="B55" s="469" t="s">
        <v>9557</v>
      </c>
      <c r="C55" s="487"/>
      <c r="D55" s="511"/>
      <c r="E55" s="501">
        <v>46189</v>
      </c>
      <c r="F55" s="485">
        <v>8000</v>
      </c>
      <c r="G55" s="512"/>
      <c r="H55" s="462"/>
      <c r="I55" s="462"/>
      <c r="J55" s="462"/>
      <c r="K55" s="462"/>
      <c r="L55" s="462"/>
      <c r="M55" s="462"/>
      <c r="N55" s="462"/>
      <c r="O55" s="462"/>
      <c r="P55" s="462"/>
      <c r="Q55" s="462"/>
      <c r="R55" s="462"/>
      <c r="S55" s="462"/>
      <c r="T55" s="462"/>
      <c r="U55" s="462"/>
      <c r="V55" s="462"/>
      <c r="W55" s="462"/>
      <c r="X55" s="462"/>
      <c r="Y55" s="462"/>
    </row>
    <row r="56" spans="1:25" ht="15.75" customHeight="1" x14ac:dyDescent="0.3">
      <c r="A56" s="499" t="s">
        <v>9462</v>
      </c>
      <c r="B56" s="516" t="s">
        <v>9559</v>
      </c>
      <c r="C56" s="487"/>
      <c r="D56" s="511"/>
      <c r="E56" s="501">
        <v>46189</v>
      </c>
      <c r="F56" s="517">
        <v>7000</v>
      </c>
      <c r="G56" s="462"/>
      <c r="H56" s="462"/>
      <c r="I56" s="462"/>
      <c r="J56" s="462"/>
      <c r="K56" s="462"/>
      <c r="L56" s="462"/>
      <c r="M56" s="462"/>
      <c r="N56" s="462"/>
      <c r="O56" s="462"/>
      <c r="P56" s="462"/>
      <c r="Q56" s="462"/>
      <c r="R56" s="462"/>
      <c r="S56" s="462"/>
      <c r="T56" s="462"/>
      <c r="U56" s="462"/>
      <c r="V56" s="462"/>
      <c r="W56" s="462"/>
      <c r="X56" s="462"/>
      <c r="Y56" s="462"/>
    </row>
    <row r="57" spans="1:25" ht="15.75" customHeight="1" x14ac:dyDescent="0.3">
      <c r="A57" s="488"/>
      <c r="B57" s="488"/>
      <c r="C57" s="489"/>
      <c r="D57" s="518"/>
      <c r="E57" s="474" t="s">
        <v>9383</v>
      </c>
      <c r="F57" s="508">
        <f>MEDIAN(F54:F56)</f>
        <v>7000</v>
      </c>
      <c r="G57" s="462"/>
      <c r="H57" s="462"/>
      <c r="I57" s="462"/>
      <c r="J57" s="462"/>
      <c r="K57" s="462"/>
      <c r="L57" s="462"/>
      <c r="M57" s="462"/>
      <c r="N57" s="462"/>
      <c r="O57" s="462"/>
      <c r="P57" s="462"/>
      <c r="Q57" s="462"/>
      <c r="R57" s="462"/>
      <c r="S57" s="462"/>
      <c r="T57" s="462"/>
      <c r="U57" s="462"/>
      <c r="V57" s="462"/>
      <c r="W57" s="462"/>
      <c r="X57" s="462"/>
      <c r="Y57" s="462"/>
    </row>
    <row r="58" spans="1:25" ht="15.75" customHeight="1" x14ac:dyDescent="0.3">
      <c r="A58" s="476"/>
      <c r="B58" s="477"/>
      <c r="C58" s="477"/>
      <c r="D58" s="478"/>
      <c r="E58" s="479"/>
      <c r="F58" s="480"/>
      <c r="G58" s="462"/>
      <c r="H58" s="462"/>
      <c r="I58" s="462"/>
      <c r="J58" s="462"/>
      <c r="K58" s="462"/>
      <c r="L58" s="462"/>
      <c r="M58" s="462"/>
      <c r="N58" s="462"/>
      <c r="O58" s="462"/>
      <c r="P58" s="462"/>
      <c r="Q58" s="462"/>
      <c r="R58" s="462"/>
      <c r="S58" s="462"/>
      <c r="T58" s="462"/>
      <c r="U58" s="462"/>
      <c r="V58" s="462"/>
      <c r="W58" s="462"/>
      <c r="X58" s="462"/>
      <c r="Y58" s="462"/>
    </row>
    <row r="59" spans="1:25" ht="15.75" customHeight="1" x14ac:dyDescent="0.3">
      <c r="A59" s="969" t="s">
        <v>9407</v>
      </c>
      <c r="B59" s="961"/>
      <c r="C59" s="961"/>
      <c r="D59" s="961"/>
      <c r="E59" s="961"/>
      <c r="F59" s="962"/>
      <c r="G59" s="462"/>
      <c r="H59" s="462"/>
      <c r="I59" s="462"/>
      <c r="J59" s="462"/>
      <c r="K59" s="462"/>
      <c r="L59" s="462"/>
      <c r="M59" s="462"/>
      <c r="N59" s="462"/>
      <c r="O59" s="462"/>
      <c r="P59" s="462"/>
      <c r="Q59" s="462"/>
      <c r="R59" s="462"/>
      <c r="S59" s="462"/>
      <c r="T59" s="462"/>
      <c r="U59" s="462"/>
      <c r="V59" s="462"/>
      <c r="W59" s="462"/>
      <c r="X59" s="462"/>
      <c r="Y59" s="462"/>
    </row>
    <row r="60" spans="1:25" ht="15.75" customHeight="1" x14ac:dyDescent="0.3">
      <c r="A60" s="500" t="s">
        <v>9379</v>
      </c>
      <c r="B60" s="482" t="s">
        <v>9380</v>
      </c>
      <c r="C60" s="484"/>
      <c r="D60" s="511"/>
      <c r="E60" s="501">
        <v>46189</v>
      </c>
      <c r="F60" s="495">
        <v>398.9</v>
      </c>
      <c r="G60" s="462"/>
      <c r="H60" s="462"/>
      <c r="I60" s="462"/>
      <c r="J60" s="462"/>
      <c r="K60" s="462"/>
      <c r="L60" s="462"/>
      <c r="M60" s="462"/>
      <c r="N60" s="462"/>
      <c r="O60" s="462"/>
      <c r="P60" s="462"/>
      <c r="Q60" s="462"/>
      <c r="R60" s="462"/>
      <c r="S60" s="462"/>
      <c r="T60" s="462"/>
      <c r="U60" s="462"/>
      <c r="V60" s="462"/>
      <c r="W60" s="462"/>
      <c r="X60" s="462"/>
      <c r="Y60" s="462"/>
    </row>
    <row r="61" spans="1:25" ht="15.75" customHeight="1" x14ac:dyDescent="0.3">
      <c r="A61" s="468" t="s">
        <v>9399</v>
      </c>
      <c r="B61" s="469" t="s">
        <v>9404</v>
      </c>
      <c r="C61" s="484"/>
      <c r="D61" s="465"/>
      <c r="E61" s="501">
        <v>46189</v>
      </c>
      <c r="F61" s="485">
        <v>617.4</v>
      </c>
      <c r="G61" s="462"/>
      <c r="H61" s="462"/>
      <c r="I61" s="462"/>
      <c r="J61" s="462"/>
      <c r="K61" s="462"/>
      <c r="L61" s="462"/>
      <c r="M61" s="462"/>
      <c r="N61" s="462"/>
      <c r="O61" s="462"/>
      <c r="P61" s="462"/>
      <c r="Q61" s="462"/>
      <c r="R61" s="462"/>
      <c r="S61" s="462"/>
      <c r="T61" s="462"/>
      <c r="U61" s="462"/>
      <c r="V61" s="462"/>
      <c r="W61" s="462"/>
      <c r="X61" s="462"/>
      <c r="Y61" s="462"/>
    </row>
    <row r="62" spans="1:25" ht="15.75" customHeight="1" x14ac:dyDescent="0.3">
      <c r="A62" s="513" t="s">
        <v>9397</v>
      </c>
      <c r="B62" s="469" t="s">
        <v>9398</v>
      </c>
      <c r="C62" s="484"/>
      <c r="D62" s="511"/>
      <c r="E62" s="501">
        <v>46189</v>
      </c>
      <c r="F62" s="496">
        <v>249.99</v>
      </c>
      <c r="G62" s="462"/>
      <c r="H62" s="462"/>
      <c r="I62" s="462"/>
      <c r="J62" s="462"/>
      <c r="K62" s="462"/>
      <c r="L62" s="462"/>
      <c r="M62" s="462"/>
      <c r="N62" s="462"/>
      <c r="O62" s="462"/>
      <c r="P62" s="462"/>
      <c r="Q62" s="462"/>
      <c r="R62" s="462"/>
      <c r="S62" s="462"/>
      <c r="T62" s="462"/>
      <c r="U62" s="462"/>
      <c r="V62" s="462"/>
      <c r="W62" s="462"/>
      <c r="X62" s="462"/>
      <c r="Y62" s="462"/>
    </row>
    <row r="63" spans="1:25" ht="15.75" customHeight="1" x14ac:dyDescent="0.3">
      <c r="A63" s="488"/>
      <c r="B63" s="497"/>
      <c r="C63" s="489"/>
      <c r="D63" s="518"/>
      <c r="E63" s="474" t="s">
        <v>9383</v>
      </c>
      <c r="F63" s="508">
        <f>MEDIAN(F60:F62)</f>
        <v>398.9</v>
      </c>
      <c r="G63" s="462"/>
      <c r="H63" s="462"/>
      <c r="I63" s="462"/>
      <c r="J63" s="462"/>
      <c r="K63" s="462"/>
      <c r="L63" s="462"/>
      <c r="M63" s="462"/>
      <c r="N63" s="462"/>
      <c r="O63" s="462"/>
      <c r="P63" s="462"/>
      <c r="Q63" s="462"/>
      <c r="R63" s="462"/>
      <c r="S63" s="462"/>
      <c r="T63" s="462"/>
      <c r="U63" s="462"/>
      <c r="V63" s="462"/>
      <c r="W63" s="462"/>
      <c r="X63" s="462"/>
      <c r="Y63" s="462"/>
    </row>
    <row r="64" spans="1:25" ht="15.75" customHeight="1" x14ac:dyDescent="0.3">
      <c r="A64" s="498"/>
      <c r="B64" s="462"/>
      <c r="C64" s="462"/>
      <c r="D64" s="515"/>
      <c r="E64" s="462"/>
      <c r="F64" s="493"/>
      <c r="G64" s="462"/>
      <c r="H64" s="462"/>
      <c r="I64" s="462"/>
      <c r="J64" s="462"/>
      <c r="K64" s="462"/>
      <c r="L64" s="462"/>
      <c r="M64" s="462"/>
      <c r="N64" s="462"/>
      <c r="O64" s="462"/>
      <c r="P64" s="462"/>
      <c r="Q64" s="462"/>
      <c r="R64" s="462"/>
      <c r="S64" s="462"/>
      <c r="T64" s="462"/>
      <c r="U64" s="462"/>
      <c r="V64" s="462"/>
      <c r="W64" s="462"/>
      <c r="X64" s="462"/>
      <c r="Y64" s="462"/>
    </row>
    <row r="65" spans="1:25" ht="15.75" customHeight="1" x14ac:dyDescent="0.3">
      <c r="A65" s="969" t="s">
        <v>9408</v>
      </c>
      <c r="B65" s="961"/>
      <c r="C65" s="961"/>
      <c r="D65" s="961"/>
      <c r="E65" s="961"/>
      <c r="F65" s="962"/>
      <c r="G65" s="462"/>
      <c r="H65" s="462"/>
      <c r="I65" s="462"/>
      <c r="J65" s="462"/>
      <c r="K65" s="462"/>
      <c r="L65" s="462"/>
      <c r="M65" s="462"/>
      <c r="N65" s="462"/>
      <c r="O65" s="462"/>
      <c r="P65" s="462"/>
      <c r="Q65" s="462"/>
      <c r="R65" s="462"/>
      <c r="S65" s="462"/>
      <c r="T65" s="462"/>
      <c r="U65" s="462"/>
      <c r="V65" s="462"/>
      <c r="W65" s="462"/>
      <c r="X65" s="462"/>
      <c r="Y65" s="462"/>
    </row>
    <row r="66" spans="1:25" ht="15.75" customHeight="1" x14ac:dyDescent="0.3">
      <c r="A66" s="500" t="s">
        <v>9391</v>
      </c>
      <c r="B66" s="482" t="s">
        <v>9392</v>
      </c>
      <c r="C66" s="484"/>
      <c r="D66" s="511"/>
      <c r="E66" s="501">
        <v>46189</v>
      </c>
      <c r="F66" s="495">
        <f>41.5/100</f>
        <v>0.42</v>
      </c>
      <c r="G66" s="462"/>
      <c r="H66" s="462"/>
      <c r="I66" s="462"/>
      <c r="J66" s="462"/>
      <c r="K66" s="462"/>
      <c r="L66" s="462"/>
      <c r="M66" s="462"/>
      <c r="N66" s="462"/>
      <c r="O66" s="462"/>
      <c r="P66" s="462"/>
      <c r="Q66" s="462"/>
      <c r="R66" s="462"/>
      <c r="S66" s="462"/>
      <c r="T66" s="462"/>
      <c r="U66" s="462"/>
      <c r="V66" s="462"/>
      <c r="W66" s="462"/>
      <c r="X66" s="462"/>
      <c r="Y66" s="462"/>
    </row>
    <row r="67" spans="1:25" ht="15.75" customHeight="1" x14ac:dyDescent="0.3">
      <c r="A67" s="500" t="s">
        <v>9554</v>
      </c>
      <c r="B67" s="482" t="s">
        <v>9553</v>
      </c>
      <c r="C67" s="484"/>
      <c r="D67" s="511"/>
      <c r="E67" s="501">
        <v>46189</v>
      </c>
      <c r="F67" s="495">
        <f>28.5/100</f>
        <v>0.28999999999999998</v>
      </c>
      <c r="G67" s="462"/>
      <c r="H67" s="462"/>
      <c r="I67" s="462"/>
      <c r="J67" s="462"/>
      <c r="K67" s="462"/>
      <c r="L67" s="462"/>
      <c r="M67" s="462"/>
      <c r="N67" s="462"/>
      <c r="O67" s="462"/>
      <c r="P67" s="462"/>
      <c r="Q67" s="462"/>
      <c r="R67" s="462"/>
      <c r="S67" s="462"/>
      <c r="T67" s="462"/>
      <c r="U67" s="462"/>
      <c r="V67" s="462"/>
      <c r="W67" s="462"/>
      <c r="X67" s="462"/>
      <c r="Y67" s="462"/>
    </row>
    <row r="68" spans="1:25" ht="15.75" customHeight="1" x14ac:dyDescent="0.3">
      <c r="A68" s="468" t="s">
        <v>9556</v>
      </c>
      <c r="B68" s="469" t="s">
        <v>9555</v>
      </c>
      <c r="C68" s="519"/>
      <c r="D68" s="511"/>
      <c r="E68" s="501">
        <v>46189</v>
      </c>
      <c r="F68" s="485">
        <f>61/100</f>
        <v>0.61</v>
      </c>
      <c r="G68" s="462"/>
      <c r="H68" s="462"/>
      <c r="I68" s="462"/>
      <c r="J68" s="462"/>
      <c r="K68" s="462"/>
      <c r="L68" s="462"/>
      <c r="M68" s="462"/>
      <c r="N68" s="462"/>
      <c r="O68" s="462"/>
      <c r="P68" s="462"/>
      <c r="Q68" s="462"/>
      <c r="R68" s="462"/>
      <c r="S68" s="462"/>
      <c r="T68" s="462"/>
      <c r="U68" s="462"/>
      <c r="V68" s="462"/>
      <c r="W68" s="462"/>
      <c r="X68" s="462"/>
      <c r="Y68" s="462"/>
    </row>
    <row r="69" spans="1:25" ht="15.75" customHeight="1" x14ac:dyDescent="0.3">
      <c r="A69" s="488"/>
      <c r="B69" s="497"/>
      <c r="C69" s="489"/>
      <c r="D69" s="518"/>
      <c r="E69" s="474" t="s">
        <v>9383</v>
      </c>
      <c r="F69" s="508">
        <f>MEDIAN(F66:F68)</f>
        <v>0.42</v>
      </c>
      <c r="G69" s="462"/>
      <c r="H69" s="462"/>
      <c r="I69" s="462"/>
      <c r="J69" s="462"/>
      <c r="K69" s="462"/>
      <c r="L69" s="462"/>
      <c r="M69" s="462"/>
      <c r="N69" s="462"/>
      <c r="O69" s="462"/>
      <c r="P69" s="462"/>
      <c r="Q69" s="462"/>
      <c r="R69" s="462"/>
      <c r="S69" s="462"/>
      <c r="T69" s="462"/>
      <c r="U69" s="462"/>
      <c r="V69" s="462"/>
      <c r="W69" s="462"/>
      <c r="X69" s="462"/>
      <c r="Y69" s="462"/>
    </row>
    <row r="70" spans="1:25" ht="15.75" customHeight="1" x14ac:dyDescent="0.3">
      <c r="A70" s="498"/>
      <c r="B70" s="462"/>
      <c r="C70" s="462"/>
      <c r="D70" s="515"/>
      <c r="E70" s="462"/>
      <c r="F70" s="493"/>
      <c r="G70" s="462"/>
      <c r="H70" s="462"/>
      <c r="I70" s="462"/>
      <c r="J70" s="462"/>
      <c r="K70" s="462"/>
      <c r="L70" s="462"/>
      <c r="M70" s="462"/>
      <c r="N70" s="462"/>
      <c r="O70" s="462"/>
      <c r="P70" s="462"/>
      <c r="Q70" s="462"/>
      <c r="R70" s="462"/>
      <c r="S70" s="462"/>
      <c r="T70" s="462"/>
      <c r="U70" s="462"/>
      <c r="V70" s="462"/>
      <c r="W70" s="462"/>
      <c r="X70" s="462"/>
      <c r="Y70" s="462"/>
    </row>
    <row r="71" spans="1:25" ht="15.75" customHeight="1" x14ac:dyDescent="0.3">
      <c r="A71" s="462"/>
      <c r="B71" s="462"/>
      <c r="C71" s="462"/>
      <c r="D71" s="462"/>
      <c r="E71" s="462"/>
      <c r="F71" s="462"/>
      <c r="G71" s="462"/>
      <c r="H71" s="462"/>
      <c r="I71" s="462"/>
      <c r="J71" s="462"/>
      <c r="K71" s="462"/>
      <c r="L71" s="462"/>
      <c r="M71" s="462"/>
      <c r="N71" s="462"/>
      <c r="O71" s="462"/>
      <c r="P71" s="462"/>
      <c r="Q71" s="462"/>
      <c r="R71" s="462"/>
      <c r="S71" s="462"/>
      <c r="T71" s="462"/>
      <c r="U71" s="462"/>
      <c r="V71" s="462"/>
      <c r="W71" s="462"/>
      <c r="X71" s="462"/>
    </row>
    <row r="72" spans="1:25" ht="15.75" customHeight="1" x14ac:dyDescent="0.3">
      <c r="A72" s="462"/>
      <c r="B72" s="462"/>
      <c r="C72" s="462"/>
      <c r="D72" s="462"/>
      <c r="E72" s="462"/>
      <c r="F72" s="462"/>
      <c r="G72" s="462"/>
      <c r="H72" s="462"/>
      <c r="I72" s="462"/>
      <c r="J72" s="462"/>
      <c r="K72" s="462"/>
      <c r="L72" s="462"/>
      <c r="M72" s="462"/>
      <c r="N72" s="462"/>
      <c r="O72" s="462"/>
      <c r="P72" s="462"/>
      <c r="Q72" s="462"/>
      <c r="R72" s="462"/>
      <c r="S72" s="462"/>
      <c r="T72" s="462"/>
      <c r="U72" s="462"/>
      <c r="V72" s="462"/>
      <c r="W72" s="462"/>
      <c r="X72" s="462"/>
    </row>
    <row r="73" spans="1:25" ht="15.75" customHeight="1" x14ac:dyDescent="0.3">
      <c r="A73" s="462"/>
      <c r="B73" s="462"/>
      <c r="C73" s="462"/>
      <c r="D73" s="462"/>
      <c r="E73" s="462"/>
      <c r="F73" s="462"/>
      <c r="G73" s="462"/>
      <c r="H73" s="462"/>
      <c r="I73" s="462"/>
      <c r="J73" s="462"/>
      <c r="K73" s="462"/>
      <c r="L73" s="462"/>
      <c r="M73" s="462"/>
      <c r="N73" s="462"/>
      <c r="O73" s="462"/>
      <c r="P73" s="462"/>
      <c r="Q73" s="462"/>
      <c r="R73" s="462"/>
      <c r="S73" s="462"/>
      <c r="T73" s="462"/>
      <c r="U73" s="462"/>
      <c r="V73" s="462"/>
      <c r="W73" s="462"/>
      <c r="X73" s="462"/>
    </row>
    <row r="74" spans="1:25" ht="15.75" customHeight="1" x14ac:dyDescent="0.3">
      <c r="A74" s="462"/>
      <c r="B74" s="462"/>
      <c r="C74" s="462"/>
      <c r="D74" s="462"/>
      <c r="E74" s="462"/>
      <c r="F74" s="462"/>
      <c r="G74" s="462"/>
      <c r="H74" s="462"/>
      <c r="I74" s="462"/>
      <c r="J74" s="462"/>
      <c r="K74" s="462"/>
      <c r="L74" s="462"/>
      <c r="M74" s="462"/>
      <c r="N74" s="462"/>
      <c r="O74" s="462"/>
      <c r="P74" s="462"/>
      <c r="Q74" s="462"/>
      <c r="R74" s="462"/>
      <c r="S74" s="462"/>
      <c r="T74" s="462"/>
      <c r="U74" s="462"/>
      <c r="V74" s="462"/>
      <c r="W74" s="462"/>
      <c r="X74" s="462"/>
    </row>
    <row r="75" spans="1:25" ht="15.75" customHeight="1" x14ac:dyDescent="0.3">
      <c r="A75" s="462"/>
      <c r="B75" s="462"/>
      <c r="C75" s="462"/>
      <c r="D75" s="462"/>
      <c r="E75" s="462"/>
      <c r="F75" s="462"/>
      <c r="G75" s="462"/>
      <c r="H75" s="462"/>
      <c r="I75" s="462"/>
      <c r="J75" s="462"/>
      <c r="K75" s="462"/>
      <c r="L75" s="462"/>
      <c r="M75" s="462"/>
      <c r="N75" s="462"/>
      <c r="O75" s="462"/>
      <c r="P75" s="462"/>
      <c r="Q75" s="462"/>
      <c r="R75" s="462"/>
      <c r="S75" s="462"/>
      <c r="T75" s="462"/>
      <c r="U75" s="462"/>
      <c r="V75" s="462"/>
      <c r="W75" s="462"/>
      <c r="X75" s="462"/>
    </row>
    <row r="76" spans="1:25" ht="15.75" customHeight="1" x14ac:dyDescent="0.3">
      <c r="A76" s="462"/>
      <c r="B76" s="462"/>
      <c r="C76" s="462"/>
      <c r="D76" s="462"/>
      <c r="E76" s="462"/>
      <c r="F76" s="462"/>
      <c r="G76" s="462"/>
      <c r="H76" s="462"/>
      <c r="I76" s="462"/>
      <c r="J76" s="462"/>
      <c r="K76" s="462"/>
      <c r="L76" s="462"/>
      <c r="M76" s="462"/>
      <c r="N76" s="462"/>
      <c r="O76" s="462"/>
      <c r="P76" s="462"/>
      <c r="Q76" s="462"/>
      <c r="R76" s="462"/>
      <c r="S76" s="462"/>
      <c r="T76" s="462"/>
      <c r="U76" s="462"/>
      <c r="V76" s="462"/>
      <c r="W76" s="462"/>
      <c r="X76" s="462"/>
    </row>
    <row r="77" spans="1:25" ht="15.75" customHeight="1" x14ac:dyDescent="0.3">
      <c r="A77" s="462"/>
      <c r="B77" s="462"/>
      <c r="C77" s="462"/>
      <c r="D77" s="462"/>
      <c r="E77" s="462"/>
      <c r="F77" s="462"/>
      <c r="G77" s="462"/>
      <c r="H77" s="462"/>
      <c r="I77" s="462"/>
      <c r="J77" s="462"/>
      <c r="K77" s="462"/>
      <c r="L77" s="462"/>
      <c r="M77" s="462"/>
      <c r="N77" s="462"/>
      <c r="O77" s="462"/>
      <c r="P77" s="462"/>
      <c r="Q77" s="462"/>
      <c r="R77" s="462"/>
      <c r="S77" s="462"/>
      <c r="T77" s="462"/>
      <c r="U77" s="462"/>
      <c r="V77" s="462"/>
      <c r="W77" s="462"/>
      <c r="X77" s="462"/>
    </row>
    <row r="78" spans="1:25" ht="15.75" customHeight="1" x14ac:dyDescent="0.3">
      <c r="A78" s="462"/>
      <c r="B78" s="462"/>
      <c r="C78" s="462"/>
      <c r="D78" s="462"/>
      <c r="E78" s="462"/>
      <c r="F78" s="462"/>
      <c r="G78" s="462"/>
      <c r="H78" s="462"/>
      <c r="I78" s="462"/>
      <c r="J78" s="462"/>
      <c r="K78" s="462"/>
      <c r="L78" s="462"/>
      <c r="M78" s="462"/>
      <c r="N78" s="462"/>
      <c r="O78" s="462"/>
      <c r="P78" s="462"/>
      <c r="Q78" s="462"/>
      <c r="R78" s="462"/>
      <c r="S78" s="462"/>
      <c r="T78" s="462"/>
      <c r="U78" s="462"/>
      <c r="V78" s="462"/>
      <c r="W78" s="462"/>
      <c r="X78" s="462"/>
    </row>
    <row r="79" spans="1:25" ht="15.75" customHeight="1" x14ac:dyDescent="0.3">
      <c r="A79" s="462"/>
      <c r="B79" s="462"/>
      <c r="C79" s="462"/>
      <c r="D79" s="462"/>
      <c r="E79" s="462"/>
      <c r="F79" s="462"/>
      <c r="G79" s="462"/>
      <c r="H79" s="462"/>
      <c r="I79" s="462"/>
      <c r="J79" s="462"/>
      <c r="K79" s="462"/>
      <c r="L79" s="462"/>
      <c r="M79" s="462"/>
      <c r="N79" s="462"/>
      <c r="O79" s="462"/>
      <c r="P79" s="462"/>
      <c r="Q79" s="462"/>
      <c r="R79" s="462"/>
      <c r="S79" s="462"/>
      <c r="T79" s="462"/>
      <c r="U79" s="462"/>
      <c r="V79" s="462"/>
      <c r="W79" s="462"/>
      <c r="X79" s="462"/>
    </row>
    <row r="80" spans="1:25" ht="15.75" customHeight="1" x14ac:dyDescent="0.3">
      <c r="A80" s="462"/>
      <c r="B80" s="462"/>
      <c r="C80" s="462"/>
      <c r="D80" s="462"/>
      <c r="E80" s="462"/>
      <c r="F80" s="462"/>
      <c r="G80" s="462"/>
      <c r="H80" s="462"/>
      <c r="I80" s="462"/>
      <c r="J80" s="462"/>
      <c r="K80" s="462"/>
      <c r="L80" s="462"/>
      <c r="M80" s="462"/>
      <c r="N80" s="462"/>
      <c r="O80" s="462"/>
      <c r="P80" s="462"/>
      <c r="Q80" s="462"/>
      <c r="R80" s="462"/>
      <c r="S80" s="462"/>
      <c r="T80" s="462"/>
      <c r="U80" s="462"/>
      <c r="V80" s="462"/>
      <c r="W80" s="462"/>
      <c r="X80" s="462"/>
    </row>
    <row r="81" spans="1:24" ht="15.75" customHeight="1" x14ac:dyDescent="0.3">
      <c r="A81" s="462"/>
      <c r="B81" s="462"/>
      <c r="C81" s="462"/>
      <c r="D81" s="462"/>
      <c r="E81" s="462"/>
      <c r="F81" s="462"/>
      <c r="G81" s="462"/>
      <c r="H81" s="462"/>
      <c r="I81" s="462"/>
      <c r="J81" s="462"/>
      <c r="K81" s="462"/>
      <c r="L81" s="462"/>
      <c r="M81" s="462"/>
      <c r="N81" s="462"/>
      <c r="O81" s="462"/>
      <c r="P81" s="462"/>
      <c r="Q81" s="462"/>
      <c r="R81" s="462"/>
      <c r="S81" s="462"/>
      <c r="T81" s="462"/>
      <c r="U81" s="462"/>
      <c r="V81" s="462"/>
      <c r="W81" s="462"/>
      <c r="X81" s="462"/>
    </row>
    <row r="82" spans="1:24" ht="15.75" customHeight="1" x14ac:dyDescent="0.3">
      <c r="A82" s="462"/>
      <c r="B82" s="462"/>
      <c r="C82" s="462"/>
      <c r="D82" s="462"/>
      <c r="E82" s="462"/>
      <c r="F82" s="462"/>
      <c r="G82" s="462"/>
      <c r="H82" s="462"/>
      <c r="I82" s="462"/>
      <c r="J82" s="462"/>
      <c r="K82" s="462"/>
      <c r="L82" s="462"/>
      <c r="M82" s="462"/>
      <c r="N82" s="462"/>
      <c r="O82" s="462"/>
      <c r="P82" s="462"/>
      <c r="Q82" s="462"/>
      <c r="R82" s="462"/>
      <c r="S82" s="462"/>
      <c r="T82" s="462"/>
      <c r="U82" s="462"/>
      <c r="V82" s="462"/>
      <c r="W82" s="462"/>
      <c r="X82" s="462"/>
    </row>
    <row r="83" spans="1:24" ht="15.75" customHeight="1" x14ac:dyDescent="0.3">
      <c r="A83" s="462"/>
      <c r="B83" s="462"/>
      <c r="C83" s="462"/>
      <c r="D83" s="462"/>
      <c r="E83" s="462"/>
      <c r="F83" s="462"/>
      <c r="G83" s="462"/>
      <c r="H83" s="462"/>
      <c r="I83" s="462"/>
      <c r="J83" s="462"/>
      <c r="K83" s="462"/>
      <c r="L83" s="462"/>
      <c r="M83" s="462"/>
      <c r="N83" s="462"/>
      <c r="O83" s="462"/>
      <c r="P83" s="462"/>
      <c r="Q83" s="462"/>
      <c r="R83" s="462"/>
      <c r="S83" s="462"/>
      <c r="T83" s="462"/>
      <c r="U83" s="462"/>
      <c r="V83" s="462"/>
      <c r="W83" s="462"/>
      <c r="X83" s="462"/>
    </row>
    <row r="84" spans="1:24" ht="15.75" customHeight="1" x14ac:dyDescent="0.3">
      <c r="A84" s="462"/>
      <c r="B84" s="462"/>
      <c r="C84" s="462"/>
      <c r="D84" s="462"/>
      <c r="E84" s="462"/>
      <c r="F84" s="462"/>
      <c r="G84" s="462"/>
      <c r="H84" s="462"/>
      <c r="I84" s="462"/>
      <c r="J84" s="462"/>
      <c r="K84" s="462"/>
      <c r="L84" s="462"/>
      <c r="M84" s="462"/>
      <c r="N84" s="462"/>
      <c r="O84" s="462"/>
      <c r="P84" s="462"/>
      <c r="Q84" s="462"/>
      <c r="R84" s="462"/>
      <c r="S84" s="462"/>
      <c r="T84" s="462"/>
      <c r="U84" s="462"/>
      <c r="V84" s="462"/>
      <c r="W84" s="462"/>
      <c r="X84" s="462"/>
    </row>
    <row r="85" spans="1:24" ht="15.75" customHeight="1" x14ac:dyDescent="0.3">
      <c r="A85" s="462"/>
      <c r="B85" s="462"/>
      <c r="C85" s="462"/>
      <c r="D85" s="462"/>
      <c r="E85" s="462"/>
      <c r="F85" s="462"/>
      <c r="G85" s="462"/>
      <c r="H85" s="462"/>
      <c r="I85" s="462"/>
      <c r="J85" s="462"/>
      <c r="K85" s="462"/>
      <c r="L85" s="462"/>
      <c r="M85" s="462"/>
      <c r="N85" s="462"/>
      <c r="O85" s="462"/>
      <c r="P85" s="462"/>
      <c r="Q85" s="462"/>
      <c r="R85" s="462"/>
      <c r="S85" s="462"/>
      <c r="T85" s="462"/>
      <c r="U85" s="462"/>
      <c r="V85" s="462"/>
      <c r="W85" s="462"/>
      <c r="X85" s="462"/>
    </row>
    <row r="86" spans="1:24" ht="15.75" customHeight="1" x14ac:dyDescent="0.3">
      <c r="A86" s="462"/>
      <c r="B86" s="462"/>
      <c r="C86" s="462"/>
      <c r="D86" s="462"/>
      <c r="E86" s="462"/>
      <c r="F86" s="462"/>
      <c r="G86" s="462"/>
      <c r="H86" s="462"/>
      <c r="I86" s="462"/>
      <c r="J86" s="462"/>
      <c r="K86" s="462"/>
      <c r="L86" s="462"/>
      <c r="M86" s="462"/>
      <c r="N86" s="462"/>
      <c r="O86" s="462"/>
      <c r="P86" s="462"/>
      <c r="Q86" s="462"/>
      <c r="R86" s="462"/>
      <c r="S86" s="462"/>
      <c r="T86" s="462"/>
      <c r="U86" s="462"/>
      <c r="V86" s="462"/>
      <c r="W86" s="462"/>
      <c r="X86" s="462"/>
    </row>
    <row r="87" spans="1:24" ht="15.75" customHeight="1" x14ac:dyDescent="0.3">
      <c r="A87" s="462"/>
      <c r="B87" s="462"/>
      <c r="C87" s="462"/>
      <c r="D87" s="462"/>
      <c r="E87" s="462"/>
      <c r="F87" s="462"/>
      <c r="G87" s="462"/>
      <c r="H87" s="462"/>
      <c r="I87" s="462"/>
      <c r="J87" s="462"/>
      <c r="K87" s="462"/>
      <c r="L87" s="462"/>
      <c r="M87" s="462"/>
      <c r="N87" s="462"/>
      <c r="O87" s="462"/>
      <c r="P87" s="462"/>
      <c r="Q87" s="462"/>
      <c r="R87" s="462"/>
      <c r="S87" s="462"/>
      <c r="T87" s="462"/>
      <c r="U87" s="462"/>
      <c r="V87" s="462"/>
      <c r="W87" s="462"/>
      <c r="X87" s="462"/>
    </row>
    <row r="88" spans="1:24" ht="15.75" customHeight="1" x14ac:dyDescent="0.3">
      <c r="A88" s="462"/>
      <c r="B88" s="462"/>
      <c r="C88" s="462"/>
      <c r="D88" s="462"/>
      <c r="E88" s="462"/>
      <c r="F88" s="462"/>
      <c r="G88" s="462"/>
      <c r="H88" s="462"/>
      <c r="I88" s="462"/>
      <c r="J88" s="462"/>
      <c r="K88" s="462"/>
      <c r="L88" s="462"/>
      <c r="M88" s="462"/>
      <c r="N88" s="462"/>
      <c r="O88" s="462"/>
      <c r="P88" s="462"/>
      <c r="Q88" s="462"/>
      <c r="R88" s="462"/>
      <c r="S88" s="462"/>
      <c r="T88" s="462"/>
      <c r="U88" s="462"/>
      <c r="V88" s="462"/>
      <c r="W88" s="462"/>
      <c r="X88" s="462"/>
    </row>
    <row r="89" spans="1:24" ht="15.75" customHeight="1" x14ac:dyDescent="0.3">
      <c r="A89" s="462"/>
      <c r="B89" s="462"/>
      <c r="C89" s="462"/>
      <c r="D89" s="462"/>
      <c r="E89" s="462"/>
      <c r="F89" s="462"/>
      <c r="G89" s="462"/>
      <c r="H89" s="462"/>
      <c r="I89" s="462"/>
      <c r="J89" s="462"/>
      <c r="K89" s="462"/>
      <c r="L89" s="462"/>
      <c r="M89" s="462"/>
      <c r="N89" s="462"/>
      <c r="O89" s="462"/>
      <c r="P89" s="462"/>
      <c r="Q89" s="462"/>
      <c r="R89" s="462"/>
      <c r="S89" s="462"/>
      <c r="T89" s="462"/>
      <c r="U89" s="462"/>
      <c r="V89" s="462"/>
      <c r="W89" s="462"/>
      <c r="X89" s="462"/>
    </row>
    <row r="90" spans="1:24" ht="15.75" customHeight="1" x14ac:dyDescent="0.3">
      <c r="A90" s="462"/>
      <c r="B90" s="462"/>
      <c r="C90" s="462"/>
      <c r="D90" s="462"/>
      <c r="E90" s="462"/>
      <c r="F90" s="462"/>
      <c r="G90" s="462"/>
      <c r="H90" s="462"/>
      <c r="I90" s="462"/>
      <c r="J90" s="462"/>
      <c r="K90" s="462"/>
      <c r="L90" s="462"/>
      <c r="M90" s="462"/>
      <c r="N90" s="462"/>
      <c r="O90" s="462"/>
      <c r="P90" s="462"/>
      <c r="Q90" s="462"/>
      <c r="R90" s="462"/>
      <c r="S90" s="462"/>
      <c r="T90" s="462"/>
      <c r="U90" s="462"/>
      <c r="V90" s="462"/>
      <c r="W90" s="462"/>
      <c r="X90" s="462"/>
    </row>
    <row r="91" spans="1:24" ht="15.75" customHeight="1" x14ac:dyDescent="0.3">
      <c r="A91" s="462"/>
      <c r="B91" s="462"/>
      <c r="C91" s="462"/>
      <c r="D91" s="462"/>
      <c r="E91" s="462"/>
      <c r="F91" s="462"/>
      <c r="G91" s="462"/>
      <c r="H91" s="462"/>
      <c r="I91" s="462"/>
      <c r="J91" s="462"/>
      <c r="K91" s="462"/>
      <c r="L91" s="462"/>
      <c r="M91" s="462"/>
      <c r="N91" s="462"/>
      <c r="O91" s="462"/>
      <c r="P91" s="462"/>
      <c r="Q91" s="462"/>
      <c r="R91" s="462"/>
      <c r="S91" s="462"/>
      <c r="T91" s="462"/>
      <c r="U91" s="462"/>
      <c r="V91" s="462"/>
      <c r="W91" s="462"/>
      <c r="X91" s="462"/>
    </row>
    <row r="92" spans="1:24" ht="15.75" customHeight="1" x14ac:dyDescent="0.3">
      <c r="A92" s="462"/>
      <c r="B92" s="462"/>
      <c r="C92" s="462"/>
      <c r="D92" s="462"/>
      <c r="E92" s="462"/>
      <c r="F92" s="462"/>
      <c r="G92" s="462"/>
      <c r="H92" s="462"/>
      <c r="I92" s="462"/>
      <c r="J92" s="462"/>
      <c r="K92" s="462"/>
      <c r="L92" s="462"/>
      <c r="M92" s="462"/>
      <c r="N92" s="462"/>
      <c r="O92" s="462"/>
      <c r="P92" s="462"/>
      <c r="Q92" s="462"/>
      <c r="R92" s="462"/>
      <c r="S92" s="462"/>
      <c r="T92" s="462"/>
      <c r="U92" s="462"/>
      <c r="V92" s="462"/>
      <c r="W92" s="462"/>
      <c r="X92" s="462"/>
    </row>
    <row r="93" spans="1:24" ht="15.75" customHeight="1" x14ac:dyDescent="0.3">
      <c r="A93" s="462"/>
      <c r="B93" s="462"/>
      <c r="C93" s="462"/>
      <c r="D93" s="462"/>
      <c r="E93" s="462"/>
      <c r="F93" s="462"/>
      <c r="G93" s="462"/>
      <c r="H93" s="462"/>
      <c r="I93" s="462"/>
      <c r="J93" s="462"/>
      <c r="K93" s="462"/>
      <c r="L93" s="462"/>
      <c r="M93" s="462"/>
      <c r="N93" s="462"/>
      <c r="O93" s="462"/>
      <c r="P93" s="462"/>
      <c r="Q93" s="462"/>
      <c r="R93" s="462"/>
      <c r="S93" s="462"/>
      <c r="T93" s="462"/>
      <c r="U93" s="462"/>
      <c r="V93" s="462"/>
      <c r="W93" s="462"/>
      <c r="X93" s="462"/>
    </row>
    <row r="94" spans="1:24" ht="15.75" customHeight="1" x14ac:dyDescent="0.3">
      <c r="A94" s="462"/>
      <c r="B94" s="462"/>
      <c r="C94" s="462"/>
      <c r="D94" s="462"/>
      <c r="E94" s="462"/>
      <c r="F94" s="462"/>
      <c r="G94" s="462"/>
      <c r="H94" s="462"/>
      <c r="I94" s="462"/>
      <c r="J94" s="462"/>
      <c r="K94" s="462"/>
      <c r="L94" s="462"/>
      <c r="M94" s="462"/>
      <c r="N94" s="462"/>
      <c r="O94" s="462"/>
      <c r="P94" s="462"/>
      <c r="Q94" s="462"/>
      <c r="R94" s="462"/>
      <c r="S94" s="462"/>
      <c r="T94" s="462"/>
      <c r="U94" s="462"/>
      <c r="V94" s="462"/>
      <c r="W94" s="462"/>
      <c r="X94" s="462"/>
    </row>
    <row r="95" spans="1:24" ht="15.75" customHeight="1" x14ac:dyDescent="0.3">
      <c r="A95" s="462"/>
      <c r="B95" s="462"/>
      <c r="C95" s="462"/>
      <c r="D95" s="462"/>
      <c r="E95" s="462"/>
      <c r="F95" s="462"/>
      <c r="G95" s="462"/>
      <c r="H95" s="462"/>
      <c r="I95" s="462"/>
      <c r="J95" s="462"/>
      <c r="K95" s="462"/>
      <c r="L95" s="462"/>
      <c r="M95" s="462"/>
      <c r="N95" s="462"/>
      <c r="O95" s="462"/>
      <c r="P95" s="462"/>
      <c r="Q95" s="462"/>
      <c r="R95" s="462"/>
      <c r="S95" s="462"/>
      <c r="T95" s="462"/>
      <c r="U95" s="462"/>
      <c r="V95" s="462"/>
      <c r="W95" s="462"/>
      <c r="X95" s="462"/>
    </row>
    <row r="96" spans="1:24" ht="15.75" customHeight="1" x14ac:dyDescent="0.3">
      <c r="A96" s="462"/>
      <c r="B96" s="462"/>
      <c r="C96" s="462"/>
      <c r="D96" s="462"/>
      <c r="E96" s="462"/>
      <c r="F96" s="462"/>
      <c r="G96" s="462"/>
      <c r="H96" s="462"/>
      <c r="I96" s="462"/>
      <c r="J96" s="462"/>
      <c r="K96" s="462"/>
      <c r="L96" s="462"/>
      <c r="M96" s="462"/>
      <c r="N96" s="462"/>
      <c r="O96" s="462"/>
      <c r="P96" s="462"/>
      <c r="Q96" s="462"/>
      <c r="R96" s="462"/>
      <c r="S96" s="462"/>
      <c r="T96" s="462"/>
      <c r="U96" s="462"/>
      <c r="V96" s="462"/>
      <c r="W96" s="462"/>
      <c r="X96" s="462"/>
    </row>
    <row r="97" spans="1:24" ht="15.75" customHeight="1" x14ac:dyDescent="0.3">
      <c r="A97" s="462"/>
      <c r="B97" s="462"/>
      <c r="C97" s="462"/>
      <c r="D97" s="462"/>
      <c r="E97" s="462"/>
      <c r="F97" s="462"/>
      <c r="G97" s="462"/>
      <c r="H97" s="462"/>
      <c r="I97" s="462"/>
      <c r="J97" s="462"/>
      <c r="K97" s="462"/>
      <c r="L97" s="462"/>
      <c r="M97" s="462"/>
      <c r="N97" s="462"/>
      <c r="O97" s="462"/>
      <c r="P97" s="462"/>
      <c r="Q97" s="462"/>
      <c r="R97" s="462"/>
      <c r="S97" s="462"/>
      <c r="T97" s="462"/>
      <c r="U97" s="462"/>
      <c r="V97" s="462"/>
      <c r="W97" s="462"/>
      <c r="X97" s="462"/>
    </row>
    <row r="98" spans="1:24" ht="15.75" customHeight="1" x14ac:dyDescent="0.3">
      <c r="A98" s="462"/>
      <c r="B98" s="462"/>
      <c r="C98" s="462"/>
      <c r="D98" s="462"/>
      <c r="E98" s="462"/>
      <c r="F98" s="462"/>
      <c r="G98" s="462"/>
      <c r="H98" s="462"/>
      <c r="I98" s="462"/>
      <c r="J98" s="462"/>
      <c r="K98" s="462"/>
      <c r="L98" s="462"/>
      <c r="M98" s="462"/>
      <c r="N98" s="462"/>
      <c r="O98" s="462"/>
      <c r="P98" s="462"/>
      <c r="Q98" s="462"/>
      <c r="R98" s="462"/>
      <c r="S98" s="462"/>
      <c r="T98" s="462"/>
      <c r="U98" s="462"/>
      <c r="V98" s="462"/>
      <c r="W98" s="462"/>
      <c r="X98" s="462"/>
    </row>
    <row r="99" spans="1:24" ht="15.75" customHeight="1" x14ac:dyDescent="0.3">
      <c r="A99" s="462"/>
      <c r="B99" s="462"/>
      <c r="C99" s="462"/>
      <c r="D99" s="462"/>
      <c r="E99" s="462"/>
      <c r="F99" s="462"/>
      <c r="G99" s="462"/>
      <c r="H99" s="462"/>
      <c r="I99" s="462"/>
      <c r="J99" s="462"/>
      <c r="K99" s="462"/>
      <c r="L99" s="462"/>
      <c r="M99" s="462"/>
      <c r="N99" s="462"/>
      <c r="O99" s="462"/>
      <c r="P99" s="462"/>
      <c r="Q99" s="462"/>
      <c r="R99" s="462"/>
      <c r="S99" s="462"/>
      <c r="T99" s="462"/>
      <c r="U99" s="462"/>
      <c r="V99" s="462"/>
      <c r="W99" s="462"/>
      <c r="X99" s="462"/>
    </row>
    <row r="100" spans="1:24" ht="15.75" customHeight="1" x14ac:dyDescent="0.3">
      <c r="A100" s="462"/>
      <c r="B100" s="462"/>
      <c r="C100" s="462"/>
      <c r="D100" s="462"/>
      <c r="E100" s="462"/>
      <c r="F100" s="462"/>
      <c r="G100" s="462"/>
      <c r="H100" s="462"/>
      <c r="I100" s="462"/>
      <c r="J100" s="462"/>
      <c r="K100" s="462"/>
      <c r="L100" s="462"/>
      <c r="M100" s="462"/>
      <c r="N100" s="462"/>
      <c r="O100" s="462"/>
      <c r="P100" s="462"/>
      <c r="Q100" s="462"/>
      <c r="R100" s="462"/>
      <c r="S100" s="462"/>
      <c r="T100" s="462"/>
      <c r="U100" s="462"/>
      <c r="V100" s="462"/>
      <c r="W100" s="462"/>
      <c r="X100" s="462"/>
    </row>
    <row r="101" spans="1:24" ht="15.75" customHeight="1" x14ac:dyDescent="0.3">
      <c r="A101" s="462"/>
      <c r="B101" s="462"/>
      <c r="C101" s="462"/>
      <c r="D101" s="462"/>
      <c r="E101" s="462"/>
      <c r="F101" s="462"/>
      <c r="G101" s="462"/>
      <c r="H101" s="462"/>
      <c r="I101" s="462"/>
      <c r="J101" s="462"/>
      <c r="K101" s="462"/>
      <c r="L101" s="462"/>
      <c r="M101" s="462"/>
      <c r="N101" s="462"/>
      <c r="O101" s="462"/>
      <c r="P101" s="462"/>
      <c r="Q101" s="462"/>
      <c r="R101" s="462"/>
      <c r="S101" s="462"/>
      <c r="T101" s="462"/>
      <c r="U101" s="462"/>
      <c r="V101" s="462"/>
      <c r="W101" s="462"/>
      <c r="X101" s="462"/>
    </row>
    <row r="102" spans="1:24" ht="15.75" customHeight="1" x14ac:dyDescent="0.3">
      <c r="A102" s="462"/>
      <c r="B102" s="462"/>
      <c r="C102" s="462"/>
      <c r="D102" s="462"/>
      <c r="E102" s="462"/>
      <c r="F102" s="462"/>
      <c r="G102" s="462"/>
      <c r="H102" s="462"/>
      <c r="I102" s="462"/>
      <c r="J102" s="462"/>
      <c r="K102" s="462"/>
      <c r="L102" s="462"/>
      <c r="M102" s="462"/>
      <c r="N102" s="462"/>
      <c r="O102" s="462"/>
      <c r="P102" s="462"/>
      <c r="Q102" s="462"/>
      <c r="R102" s="462"/>
      <c r="S102" s="462"/>
      <c r="T102" s="462"/>
      <c r="U102" s="462"/>
      <c r="V102" s="462"/>
      <c r="W102" s="462"/>
      <c r="X102" s="462"/>
    </row>
    <row r="103" spans="1:24" ht="15.75" customHeight="1" x14ac:dyDescent="0.3">
      <c r="A103" s="462"/>
      <c r="B103" s="462"/>
      <c r="C103" s="462"/>
      <c r="D103" s="462"/>
      <c r="E103" s="462"/>
      <c r="F103" s="462"/>
      <c r="G103" s="462"/>
      <c r="H103" s="462"/>
      <c r="I103" s="462"/>
      <c r="J103" s="462"/>
      <c r="K103" s="462"/>
      <c r="L103" s="462"/>
      <c r="M103" s="462"/>
      <c r="N103" s="462"/>
      <c r="O103" s="462"/>
      <c r="P103" s="462"/>
      <c r="Q103" s="462"/>
      <c r="R103" s="462"/>
      <c r="S103" s="462"/>
      <c r="T103" s="462"/>
      <c r="U103" s="462"/>
      <c r="V103" s="462"/>
      <c r="W103" s="462"/>
      <c r="X103" s="462"/>
    </row>
    <row r="104" spans="1:24" ht="15.75" customHeight="1" x14ac:dyDescent="0.3">
      <c r="A104" s="462"/>
      <c r="B104" s="462"/>
      <c r="C104" s="462"/>
      <c r="D104" s="462"/>
      <c r="E104" s="462"/>
      <c r="F104" s="462"/>
      <c r="G104" s="462"/>
      <c r="H104" s="462"/>
      <c r="I104" s="462"/>
      <c r="J104" s="462"/>
      <c r="K104" s="462"/>
      <c r="L104" s="462"/>
      <c r="M104" s="462"/>
      <c r="N104" s="462"/>
      <c r="O104" s="462"/>
      <c r="P104" s="462"/>
      <c r="Q104" s="462"/>
      <c r="R104" s="462"/>
      <c r="S104" s="462"/>
      <c r="T104" s="462"/>
      <c r="U104" s="462"/>
      <c r="V104" s="462"/>
      <c r="W104" s="462"/>
      <c r="X104" s="462"/>
    </row>
    <row r="105" spans="1:24" ht="15.75" customHeight="1" x14ac:dyDescent="0.3">
      <c r="A105" s="462"/>
      <c r="B105" s="462"/>
      <c r="C105" s="462"/>
      <c r="D105" s="462"/>
      <c r="E105" s="462"/>
      <c r="F105" s="462"/>
      <c r="G105" s="462"/>
      <c r="H105" s="462"/>
      <c r="I105" s="462"/>
      <c r="J105" s="462"/>
      <c r="K105" s="462"/>
      <c r="L105" s="462"/>
      <c r="M105" s="462"/>
      <c r="N105" s="462"/>
      <c r="O105" s="462"/>
      <c r="P105" s="462"/>
      <c r="Q105" s="462"/>
      <c r="R105" s="462"/>
      <c r="S105" s="462"/>
      <c r="T105" s="462"/>
      <c r="U105" s="462"/>
      <c r="V105" s="462"/>
      <c r="W105" s="462"/>
      <c r="X105" s="462"/>
    </row>
    <row r="106" spans="1:24" ht="15.75" customHeight="1" x14ac:dyDescent="0.3">
      <c r="A106" s="462"/>
      <c r="B106" s="462"/>
      <c r="C106" s="462"/>
      <c r="D106" s="462"/>
      <c r="E106" s="462"/>
      <c r="F106" s="462"/>
      <c r="G106" s="462"/>
      <c r="H106" s="462"/>
      <c r="I106" s="462"/>
      <c r="J106" s="462"/>
      <c r="K106" s="462"/>
      <c r="L106" s="462"/>
      <c r="M106" s="462"/>
      <c r="N106" s="462"/>
      <c r="O106" s="462"/>
      <c r="P106" s="462"/>
      <c r="Q106" s="462"/>
      <c r="R106" s="462"/>
      <c r="S106" s="462"/>
      <c r="T106" s="462"/>
      <c r="U106" s="462"/>
      <c r="V106" s="462"/>
      <c r="W106" s="462"/>
      <c r="X106" s="462"/>
    </row>
    <row r="107" spans="1:24" ht="15.75" customHeight="1" x14ac:dyDescent="0.3">
      <c r="A107" s="462"/>
      <c r="B107" s="462"/>
      <c r="C107" s="462"/>
      <c r="D107" s="462"/>
      <c r="E107" s="462"/>
      <c r="F107" s="462"/>
      <c r="G107" s="462"/>
      <c r="H107" s="462"/>
      <c r="I107" s="462"/>
      <c r="J107" s="462"/>
      <c r="K107" s="462"/>
      <c r="L107" s="462"/>
      <c r="M107" s="462"/>
      <c r="N107" s="462"/>
      <c r="O107" s="462"/>
      <c r="P107" s="462"/>
      <c r="Q107" s="462"/>
      <c r="R107" s="462"/>
      <c r="S107" s="462"/>
      <c r="T107" s="462"/>
      <c r="U107" s="462"/>
      <c r="V107" s="462"/>
      <c r="W107" s="462"/>
      <c r="X107" s="462"/>
    </row>
    <row r="108" spans="1:24" ht="15.75" customHeight="1" x14ac:dyDescent="0.3">
      <c r="A108" s="462"/>
      <c r="B108" s="462"/>
      <c r="C108" s="462"/>
      <c r="D108" s="462"/>
      <c r="E108" s="462"/>
      <c r="F108" s="462"/>
      <c r="G108" s="462"/>
      <c r="H108" s="462"/>
      <c r="I108" s="462"/>
      <c r="J108" s="462"/>
      <c r="K108" s="462"/>
      <c r="L108" s="462"/>
      <c r="M108" s="462"/>
      <c r="N108" s="462"/>
      <c r="O108" s="462"/>
      <c r="P108" s="462"/>
      <c r="Q108" s="462"/>
      <c r="R108" s="462"/>
      <c r="S108" s="462"/>
      <c r="T108" s="462"/>
      <c r="U108" s="462"/>
      <c r="V108" s="462"/>
      <c r="W108" s="462"/>
      <c r="X108" s="462"/>
    </row>
    <row r="109" spans="1:24" ht="15.75" customHeight="1" x14ac:dyDescent="0.3">
      <c r="A109" s="462"/>
      <c r="B109" s="462"/>
      <c r="C109" s="462"/>
      <c r="D109" s="462"/>
      <c r="E109" s="462"/>
      <c r="F109" s="462"/>
      <c r="G109" s="462"/>
      <c r="H109" s="462"/>
      <c r="I109" s="462"/>
      <c r="J109" s="462"/>
      <c r="K109" s="462"/>
      <c r="L109" s="462"/>
      <c r="M109" s="462"/>
      <c r="N109" s="462"/>
      <c r="O109" s="462"/>
      <c r="P109" s="462"/>
      <c r="Q109" s="462"/>
      <c r="R109" s="462"/>
      <c r="S109" s="462"/>
      <c r="T109" s="462"/>
      <c r="U109" s="462"/>
      <c r="V109" s="462"/>
      <c r="W109" s="462"/>
      <c r="X109" s="462"/>
    </row>
    <row r="110" spans="1:24" ht="15.75" customHeight="1" x14ac:dyDescent="0.3">
      <c r="A110" s="462"/>
      <c r="B110" s="462"/>
      <c r="C110" s="462"/>
      <c r="D110" s="462"/>
      <c r="E110" s="462"/>
      <c r="F110" s="462"/>
      <c r="G110" s="462"/>
      <c r="H110" s="462"/>
      <c r="I110" s="462"/>
      <c r="J110" s="462"/>
      <c r="K110" s="462"/>
      <c r="L110" s="462"/>
      <c r="M110" s="462"/>
      <c r="N110" s="462"/>
      <c r="O110" s="462"/>
      <c r="P110" s="462"/>
      <c r="Q110" s="462"/>
      <c r="R110" s="462"/>
      <c r="S110" s="462"/>
      <c r="T110" s="462"/>
      <c r="U110" s="462"/>
      <c r="V110" s="462"/>
      <c r="W110" s="462"/>
      <c r="X110" s="462"/>
    </row>
    <row r="111" spans="1:24" ht="15.75" customHeight="1" x14ac:dyDescent="0.3">
      <c r="A111" s="462"/>
      <c r="B111" s="462"/>
      <c r="C111" s="462"/>
      <c r="D111" s="462"/>
      <c r="E111" s="462"/>
      <c r="F111" s="462"/>
      <c r="G111" s="462"/>
      <c r="H111" s="462"/>
      <c r="I111" s="462"/>
      <c r="J111" s="462"/>
      <c r="K111" s="462"/>
      <c r="L111" s="462"/>
      <c r="M111" s="462"/>
      <c r="N111" s="462"/>
      <c r="O111" s="462"/>
      <c r="P111" s="462"/>
      <c r="Q111" s="462"/>
      <c r="R111" s="462"/>
      <c r="S111" s="462"/>
      <c r="T111" s="462"/>
      <c r="U111" s="462"/>
      <c r="V111" s="462"/>
      <c r="W111" s="462"/>
      <c r="X111" s="462"/>
    </row>
    <row r="112" spans="1:24" ht="15.75" customHeight="1" x14ac:dyDescent="0.3">
      <c r="A112" s="462"/>
      <c r="B112" s="462"/>
      <c r="C112" s="462"/>
      <c r="D112" s="462"/>
      <c r="E112" s="462"/>
      <c r="F112" s="462"/>
      <c r="G112" s="462"/>
      <c r="H112" s="462"/>
      <c r="I112" s="462"/>
      <c r="J112" s="462"/>
      <c r="K112" s="462"/>
      <c r="L112" s="462"/>
      <c r="M112" s="462"/>
      <c r="N112" s="462"/>
      <c r="O112" s="462"/>
      <c r="P112" s="462"/>
      <c r="Q112" s="462"/>
      <c r="R112" s="462"/>
      <c r="S112" s="462"/>
      <c r="T112" s="462"/>
      <c r="U112" s="462"/>
      <c r="V112" s="462"/>
      <c r="W112" s="462"/>
      <c r="X112" s="462"/>
    </row>
    <row r="113" spans="1:24" ht="15.75" customHeight="1" x14ac:dyDescent="0.3">
      <c r="A113" s="462"/>
      <c r="B113" s="462"/>
      <c r="C113" s="462"/>
      <c r="D113" s="462"/>
      <c r="E113" s="462"/>
      <c r="F113" s="462"/>
      <c r="G113" s="462"/>
      <c r="H113" s="462"/>
      <c r="I113" s="462"/>
      <c r="J113" s="462"/>
      <c r="K113" s="462"/>
      <c r="L113" s="462"/>
      <c r="M113" s="462"/>
      <c r="N113" s="462"/>
      <c r="O113" s="462"/>
      <c r="P113" s="462"/>
      <c r="Q113" s="462"/>
      <c r="R113" s="462"/>
      <c r="S113" s="462"/>
      <c r="T113" s="462"/>
      <c r="U113" s="462"/>
      <c r="V113" s="462"/>
      <c r="W113" s="462"/>
      <c r="X113" s="462"/>
    </row>
    <row r="114" spans="1:24" ht="15.75" customHeight="1" x14ac:dyDescent="0.3">
      <c r="A114" s="462"/>
      <c r="B114" s="462"/>
      <c r="C114" s="462"/>
      <c r="D114" s="462"/>
      <c r="E114" s="462"/>
      <c r="F114" s="462"/>
      <c r="G114" s="462"/>
      <c r="H114" s="462"/>
      <c r="I114" s="462"/>
      <c r="J114" s="462"/>
      <c r="K114" s="462"/>
      <c r="L114" s="462"/>
      <c r="M114" s="462"/>
      <c r="N114" s="462"/>
      <c r="O114" s="462"/>
      <c r="P114" s="462"/>
      <c r="Q114" s="462"/>
      <c r="R114" s="462"/>
      <c r="S114" s="462"/>
      <c r="T114" s="462"/>
      <c r="U114" s="462"/>
      <c r="V114" s="462"/>
      <c r="W114" s="462"/>
      <c r="X114" s="462"/>
    </row>
    <row r="115" spans="1:24" ht="15.75" customHeight="1" x14ac:dyDescent="0.3">
      <c r="A115" s="462"/>
      <c r="B115" s="462"/>
      <c r="C115" s="462"/>
      <c r="D115" s="462"/>
      <c r="E115" s="462"/>
      <c r="F115" s="462"/>
      <c r="G115" s="462"/>
      <c r="H115" s="462"/>
      <c r="I115" s="462"/>
      <c r="J115" s="462"/>
      <c r="K115" s="462"/>
      <c r="L115" s="462"/>
      <c r="M115" s="462"/>
      <c r="N115" s="462"/>
      <c r="O115" s="462"/>
      <c r="P115" s="462"/>
      <c r="Q115" s="462"/>
      <c r="R115" s="462"/>
      <c r="S115" s="462"/>
      <c r="T115" s="462"/>
      <c r="U115" s="462"/>
      <c r="V115" s="462"/>
      <c r="W115" s="462"/>
      <c r="X115" s="462"/>
    </row>
    <row r="116" spans="1:24" ht="15.75" customHeight="1" x14ac:dyDescent="0.3">
      <c r="A116" s="462"/>
      <c r="B116" s="462"/>
      <c r="C116" s="462"/>
      <c r="D116" s="462"/>
      <c r="E116" s="462"/>
      <c r="F116" s="462"/>
      <c r="G116" s="462"/>
      <c r="H116" s="462"/>
      <c r="I116" s="462"/>
      <c r="J116" s="462"/>
      <c r="K116" s="462"/>
      <c r="L116" s="462"/>
      <c r="M116" s="462"/>
      <c r="N116" s="462"/>
      <c r="O116" s="462"/>
      <c r="P116" s="462"/>
      <c r="Q116" s="462"/>
      <c r="R116" s="462"/>
      <c r="S116" s="462"/>
      <c r="T116" s="462"/>
      <c r="U116" s="462"/>
      <c r="V116" s="462"/>
      <c r="W116" s="462"/>
      <c r="X116" s="462"/>
    </row>
    <row r="117" spans="1:24" ht="15.75" customHeight="1" x14ac:dyDescent="0.3">
      <c r="A117" s="462"/>
      <c r="B117" s="462"/>
      <c r="C117" s="462"/>
      <c r="D117" s="462"/>
      <c r="E117" s="462"/>
      <c r="F117" s="462"/>
      <c r="G117" s="462"/>
      <c r="H117" s="462"/>
      <c r="I117" s="462"/>
      <c r="J117" s="462"/>
      <c r="K117" s="462"/>
      <c r="L117" s="462"/>
      <c r="M117" s="462"/>
      <c r="N117" s="462"/>
      <c r="O117" s="462"/>
      <c r="P117" s="462"/>
      <c r="Q117" s="462"/>
      <c r="R117" s="462"/>
      <c r="S117" s="462"/>
      <c r="T117" s="462"/>
      <c r="U117" s="462"/>
      <c r="V117" s="462"/>
      <c r="W117" s="462"/>
      <c r="X117" s="462"/>
    </row>
    <row r="118" spans="1:24" ht="15.75" customHeight="1" x14ac:dyDescent="0.3">
      <c r="A118" s="462"/>
      <c r="B118" s="462"/>
      <c r="C118" s="462"/>
      <c r="D118" s="462"/>
      <c r="E118" s="462"/>
      <c r="F118" s="462"/>
      <c r="G118" s="462"/>
      <c r="H118" s="462"/>
      <c r="I118" s="462"/>
      <c r="J118" s="462"/>
      <c r="K118" s="462"/>
      <c r="L118" s="462"/>
      <c r="M118" s="462"/>
      <c r="N118" s="462"/>
      <c r="O118" s="462"/>
      <c r="P118" s="462"/>
      <c r="Q118" s="462"/>
      <c r="R118" s="462"/>
      <c r="S118" s="462"/>
      <c r="T118" s="462"/>
      <c r="U118" s="462"/>
      <c r="V118" s="462"/>
      <c r="W118" s="462"/>
      <c r="X118" s="462"/>
    </row>
    <row r="119" spans="1:24" ht="15.75" customHeight="1" x14ac:dyDescent="0.3">
      <c r="A119" s="462"/>
      <c r="B119" s="462"/>
      <c r="C119" s="462"/>
      <c r="D119" s="462"/>
      <c r="E119" s="462"/>
      <c r="F119" s="462"/>
      <c r="G119" s="462"/>
      <c r="H119" s="462"/>
      <c r="I119" s="462"/>
      <c r="J119" s="462"/>
      <c r="K119" s="462"/>
      <c r="L119" s="462"/>
      <c r="M119" s="462"/>
      <c r="N119" s="462"/>
      <c r="O119" s="462"/>
      <c r="P119" s="462"/>
      <c r="Q119" s="462"/>
      <c r="R119" s="462"/>
      <c r="S119" s="462"/>
      <c r="T119" s="462"/>
      <c r="U119" s="462"/>
      <c r="V119" s="462"/>
      <c r="W119" s="462"/>
      <c r="X119" s="462"/>
    </row>
    <row r="120" spans="1:24" ht="15.75" customHeight="1" x14ac:dyDescent="0.3">
      <c r="A120" s="462"/>
      <c r="B120" s="462"/>
      <c r="C120" s="462"/>
      <c r="D120" s="462"/>
      <c r="E120" s="462"/>
      <c r="F120" s="462"/>
      <c r="G120" s="462"/>
      <c r="H120" s="462"/>
      <c r="I120" s="462"/>
      <c r="J120" s="462"/>
      <c r="K120" s="462"/>
      <c r="L120" s="462"/>
      <c r="M120" s="462"/>
      <c r="N120" s="462"/>
      <c r="O120" s="462"/>
      <c r="P120" s="462"/>
      <c r="Q120" s="462"/>
      <c r="R120" s="462"/>
      <c r="S120" s="462"/>
      <c r="T120" s="462"/>
      <c r="U120" s="462"/>
      <c r="V120" s="462"/>
      <c r="W120" s="462"/>
      <c r="X120" s="462"/>
    </row>
    <row r="121" spans="1:24" ht="15.75" customHeight="1" x14ac:dyDescent="0.3">
      <c r="A121" s="462"/>
      <c r="B121" s="462"/>
      <c r="C121" s="462"/>
      <c r="D121" s="462"/>
      <c r="E121" s="462"/>
      <c r="F121" s="462"/>
      <c r="G121" s="462"/>
      <c r="H121" s="462"/>
      <c r="I121" s="462"/>
      <c r="J121" s="462"/>
      <c r="K121" s="462"/>
      <c r="L121" s="462"/>
      <c r="M121" s="462"/>
      <c r="N121" s="462"/>
      <c r="O121" s="462"/>
      <c r="P121" s="462"/>
      <c r="Q121" s="462"/>
      <c r="R121" s="462"/>
      <c r="S121" s="462"/>
      <c r="T121" s="462"/>
      <c r="U121" s="462"/>
      <c r="V121" s="462"/>
      <c r="W121" s="462"/>
      <c r="X121" s="462"/>
    </row>
    <row r="122" spans="1:24" ht="15.75" customHeight="1" x14ac:dyDescent="0.3">
      <c r="A122" s="462"/>
      <c r="B122" s="462"/>
      <c r="C122" s="462"/>
      <c r="D122" s="462"/>
      <c r="E122" s="462"/>
      <c r="F122" s="462"/>
      <c r="G122" s="462"/>
      <c r="H122" s="462"/>
      <c r="I122" s="462"/>
      <c r="J122" s="462"/>
      <c r="K122" s="462"/>
      <c r="L122" s="462"/>
      <c r="M122" s="462"/>
      <c r="N122" s="462"/>
      <c r="O122" s="462"/>
      <c r="P122" s="462"/>
      <c r="Q122" s="462"/>
      <c r="R122" s="462"/>
      <c r="S122" s="462"/>
      <c r="T122" s="462"/>
      <c r="U122" s="462"/>
      <c r="V122" s="462"/>
      <c r="W122" s="462"/>
      <c r="X122" s="462"/>
    </row>
    <row r="123" spans="1:24" ht="15.75" customHeight="1" x14ac:dyDescent="0.3">
      <c r="A123" s="462"/>
      <c r="B123" s="462"/>
      <c r="C123" s="462"/>
      <c r="D123" s="462"/>
      <c r="E123" s="462"/>
      <c r="F123" s="462"/>
      <c r="G123" s="462"/>
      <c r="H123" s="462"/>
      <c r="I123" s="462"/>
      <c r="J123" s="462"/>
      <c r="K123" s="462"/>
      <c r="L123" s="462"/>
      <c r="M123" s="462"/>
      <c r="N123" s="462"/>
      <c r="O123" s="462"/>
      <c r="P123" s="462"/>
      <c r="Q123" s="462"/>
      <c r="R123" s="462"/>
      <c r="S123" s="462"/>
      <c r="T123" s="462"/>
      <c r="U123" s="462"/>
      <c r="V123" s="462"/>
      <c r="W123" s="462"/>
      <c r="X123" s="462"/>
    </row>
    <row r="124" spans="1:24" ht="15.75" customHeight="1" x14ac:dyDescent="0.3">
      <c r="A124" s="462"/>
      <c r="B124" s="462"/>
      <c r="C124" s="462"/>
      <c r="D124" s="462"/>
      <c r="E124" s="462"/>
      <c r="F124" s="462"/>
      <c r="G124" s="462"/>
      <c r="H124" s="462"/>
      <c r="I124" s="462"/>
      <c r="J124" s="462"/>
      <c r="K124" s="462"/>
      <c r="L124" s="462"/>
      <c r="M124" s="462"/>
      <c r="N124" s="462"/>
      <c r="O124" s="462"/>
      <c r="P124" s="462"/>
      <c r="Q124" s="462"/>
      <c r="R124" s="462"/>
      <c r="S124" s="462"/>
      <c r="T124" s="462"/>
      <c r="U124" s="462"/>
      <c r="V124" s="462"/>
      <c r="W124" s="462"/>
      <c r="X124" s="462"/>
    </row>
    <row r="125" spans="1:24" ht="15.75" customHeight="1" x14ac:dyDescent="0.3">
      <c r="A125" s="462"/>
      <c r="B125" s="462"/>
      <c r="C125" s="462"/>
      <c r="D125" s="462"/>
      <c r="E125" s="462"/>
      <c r="F125" s="462"/>
      <c r="G125" s="462"/>
      <c r="H125" s="462"/>
      <c r="I125" s="462"/>
      <c r="J125" s="462"/>
      <c r="K125" s="462"/>
      <c r="L125" s="462"/>
      <c r="M125" s="462"/>
      <c r="N125" s="462"/>
      <c r="O125" s="462"/>
      <c r="P125" s="462"/>
      <c r="Q125" s="462"/>
      <c r="R125" s="462"/>
      <c r="S125" s="462"/>
      <c r="T125" s="462"/>
      <c r="U125" s="462"/>
      <c r="V125" s="462"/>
      <c r="W125" s="462"/>
      <c r="X125" s="462"/>
    </row>
    <row r="126" spans="1:24" ht="15.75" customHeight="1" x14ac:dyDescent="0.3">
      <c r="A126" s="462"/>
      <c r="B126" s="462"/>
      <c r="C126" s="462"/>
      <c r="D126" s="462"/>
      <c r="E126" s="462"/>
      <c r="F126" s="462"/>
      <c r="G126" s="462"/>
      <c r="H126" s="462"/>
      <c r="I126" s="462"/>
      <c r="J126" s="462"/>
      <c r="K126" s="462"/>
      <c r="L126" s="462"/>
      <c r="M126" s="462"/>
      <c r="N126" s="462"/>
      <c r="O126" s="462"/>
      <c r="P126" s="462"/>
      <c r="Q126" s="462"/>
      <c r="R126" s="462"/>
      <c r="S126" s="462"/>
      <c r="T126" s="462"/>
      <c r="U126" s="462"/>
      <c r="V126" s="462"/>
      <c r="W126" s="462"/>
      <c r="X126" s="462"/>
    </row>
    <row r="127" spans="1:24" ht="15.75" customHeight="1" x14ac:dyDescent="0.3">
      <c r="A127" s="462"/>
      <c r="B127" s="462"/>
      <c r="C127" s="462"/>
      <c r="D127" s="462"/>
      <c r="E127" s="462"/>
      <c r="F127" s="462"/>
      <c r="G127" s="462"/>
      <c r="H127" s="462"/>
      <c r="I127" s="462"/>
      <c r="J127" s="462"/>
      <c r="K127" s="462"/>
      <c r="L127" s="462"/>
      <c r="M127" s="462"/>
      <c r="N127" s="462"/>
      <c r="O127" s="462"/>
      <c r="P127" s="462"/>
      <c r="Q127" s="462"/>
      <c r="R127" s="462"/>
      <c r="S127" s="462"/>
      <c r="T127" s="462"/>
      <c r="U127" s="462"/>
      <c r="V127" s="462"/>
      <c r="W127" s="462"/>
      <c r="X127" s="462"/>
    </row>
    <row r="128" spans="1:24" ht="15.75" customHeight="1" x14ac:dyDescent="0.3">
      <c r="A128" s="462"/>
      <c r="B128" s="462"/>
      <c r="C128" s="462"/>
      <c r="D128" s="462"/>
      <c r="E128" s="462"/>
      <c r="F128" s="462"/>
      <c r="G128" s="462"/>
      <c r="H128" s="462"/>
      <c r="I128" s="462"/>
      <c r="J128" s="462"/>
      <c r="K128" s="462"/>
      <c r="L128" s="462"/>
      <c r="M128" s="462"/>
      <c r="N128" s="462"/>
      <c r="O128" s="462"/>
      <c r="P128" s="462"/>
      <c r="Q128" s="462"/>
      <c r="R128" s="462"/>
      <c r="S128" s="462"/>
      <c r="T128" s="462"/>
      <c r="U128" s="462"/>
      <c r="V128" s="462"/>
      <c r="W128" s="462"/>
      <c r="X128" s="462"/>
    </row>
    <row r="129" spans="1:24" ht="15.75" customHeight="1" x14ac:dyDescent="0.3">
      <c r="A129" s="462"/>
      <c r="B129" s="462"/>
      <c r="C129" s="462"/>
      <c r="D129" s="462"/>
      <c r="E129" s="462"/>
      <c r="F129" s="462"/>
      <c r="G129" s="462"/>
      <c r="H129" s="462"/>
      <c r="I129" s="462"/>
      <c r="J129" s="462"/>
      <c r="K129" s="462"/>
      <c r="L129" s="462"/>
      <c r="M129" s="462"/>
      <c r="N129" s="462"/>
      <c r="O129" s="462"/>
      <c r="P129" s="462"/>
      <c r="Q129" s="462"/>
      <c r="R129" s="462"/>
      <c r="S129" s="462"/>
      <c r="T129" s="462"/>
      <c r="U129" s="462"/>
      <c r="V129" s="462"/>
      <c r="W129" s="462"/>
      <c r="X129" s="462"/>
    </row>
    <row r="130" spans="1:24" ht="15.75" customHeight="1" x14ac:dyDescent="0.3">
      <c r="A130" s="462"/>
      <c r="B130" s="462"/>
      <c r="C130" s="462"/>
      <c r="D130" s="462"/>
      <c r="E130" s="462"/>
      <c r="F130" s="462"/>
      <c r="G130" s="462"/>
      <c r="H130" s="462"/>
      <c r="I130" s="462"/>
      <c r="J130" s="462"/>
      <c r="K130" s="462"/>
      <c r="L130" s="462"/>
      <c r="M130" s="462"/>
      <c r="N130" s="462"/>
      <c r="O130" s="462"/>
      <c r="P130" s="462"/>
      <c r="Q130" s="462"/>
      <c r="R130" s="462"/>
      <c r="S130" s="462"/>
      <c r="T130" s="462"/>
      <c r="U130" s="462"/>
      <c r="V130" s="462"/>
      <c r="W130" s="462"/>
      <c r="X130" s="462"/>
    </row>
    <row r="131" spans="1:24" ht="15.75" customHeight="1" x14ac:dyDescent="0.3">
      <c r="A131" s="462"/>
      <c r="B131" s="462"/>
      <c r="C131" s="462"/>
      <c r="D131" s="462"/>
      <c r="E131" s="462"/>
      <c r="F131" s="462"/>
      <c r="G131" s="462"/>
      <c r="H131" s="462"/>
      <c r="I131" s="462"/>
      <c r="J131" s="462"/>
      <c r="K131" s="462"/>
      <c r="L131" s="462"/>
      <c r="M131" s="462"/>
      <c r="N131" s="462"/>
      <c r="O131" s="462"/>
      <c r="P131" s="462"/>
      <c r="Q131" s="462"/>
      <c r="R131" s="462"/>
      <c r="S131" s="462"/>
      <c r="T131" s="462"/>
      <c r="U131" s="462"/>
      <c r="V131" s="462"/>
      <c r="W131" s="462"/>
      <c r="X131" s="462"/>
    </row>
    <row r="132" spans="1:24" ht="15.75" customHeight="1" x14ac:dyDescent="0.3">
      <c r="A132" s="462"/>
      <c r="B132" s="462"/>
      <c r="C132" s="462"/>
      <c r="D132" s="462"/>
      <c r="E132" s="462"/>
      <c r="F132" s="462"/>
      <c r="G132" s="462"/>
      <c r="H132" s="462"/>
      <c r="I132" s="462"/>
      <c r="J132" s="462"/>
      <c r="K132" s="462"/>
      <c r="L132" s="462"/>
      <c r="M132" s="462"/>
      <c r="N132" s="462"/>
      <c r="O132" s="462"/>
      <c r="P132" s="462"/>
      <c r="Q132" s="462"/>
      <c r="R132" s="462"/>
      <c r="S132" s="462"/>
      <c r="T132" s="462"/>
      <c r="U132" s="462"/>
      <c r="V132" s="462"/>
      <c r="W132" s="462"/>
      <c r="X132" s="462"/>
    </row>
    <row r="133" spans="1:24" ht="15.75" customHeight="1" x14ac:dyDescent="0.3">
      <c r="A133" s="462"/>
      <c r="B133" s="462"/>
      <c r="C133" s="462"/>
      <c r="D133" s="462"/>
      <c r="E133" s="462"/>
      <c r="F133" s="462"/>
      <c r="G133" s="462"/>
      <c r="H133" s="462"/>
      <c r="I133" s="462"/>
      <c r="J133" s="462"/>
      <c r="K133" s="462"/>
      <c r="L133" s="462"/>
      <c r="M133" s="462"/>
      <c r="N133" s="462"/>
      <c r="O133" s="462"/>
      <c r="P133" s="462"/>
      <c r="Q133" s="462"/>
      <c r="R133" s="462"/>
      <c r="S133" s="462"/>
      <c r="T133" s="462"/>
      <c r="U133" s="462"/>
      <c r="V133" s="462"/>
      <c r="W133" s="462"/>
      <c r="X133" s="462"/>
    </row>
    <row r="134" spans="1:24" ht="15.75" customHeight="1" x14ac:dyDescent="0.3">
      <c r="A134" s="462"/>
      <c r="B134" s="462"/>
      <c r="C134" s="462"/>
      <c r="D134" s="462"/>
      <c r="E134" s="462"/>
      <c r="F134" s="462"/>
      <c r="G134" s="462"/>
      <c r="H134" s="462"/>
      <c r="I134" s="462"/>
      <c r="J134" s="462"/>
      <c r="K134" s="462"/>
      <c r="L134" s="462"/>
      <c r="M134" s="462"/>
      <c r="N134" s="462"/>
      <c r="O134" s="462"/>
      <c r="P134" s="462"/>
      <c r="Q134" s="462"/>
      <c r="R134" s="462"/>
      <c r="S134" s="462"/>
      <c r="T134" s="462"/>
      <c r="U134" s="462"/>
      <c r="V134" s="462"/>
      <c r="W134" s="462"/>
      <c r="X134" s="462"/>
    </row>
    <row r="135" spans="1:24" ht="15.75" customHeight="1" x14ac:dyDescent="0.3">
      <c r="A135" s="462"/>
      <c r="B135" s="462"/>
      <c r="C135" s="462"/>
      <c r="D135" s="462"/>
      <c r="E135" s="462"/>
      <c r="F135" s="462"/>
      <c r="G135" s="462"/>
      <c r="H135" s="462"/>
      <c r="I135" s="462"/>
      <c r="J135" s="462"/>
      <c r="K135" s="462"/>
      <c r="L135" s="462"/>
      <c r="M135" s="462"/>
      <c r="N135" s="462"/>
      <c r="O135" s="462"/>
      <c r="P135" s="462"/>
      <c r="Q135" s="462"/>
      <c r="R135" s="462"/>
      <c r="S135" s="462"/>
      <c r="T135" s="462"/>
      <c r="U135" s="462"/>
      <c r="V135" s="462"/>
      <c r="W135" s="462"/>
      <c r="X135" s="462"/>
    </row>
    <row r="136" spans="1:24" ht="15.75" customHeight="1" x14ac:dyDescent="0.3">
      <c r="A136" s="462"/>
      <c r="B136" s="462"/>
      <c r="C136" s="462"/>
      <c r="D136" s="462"/>
      <c r="E136" s="462"/>
      <c r="F136" s="462"/>
      <c r="G136" s="462"/>
      <c r="H136" s="462"/>
      <c r="I136" s="462"/>
      <c r="J136" s="462"/>
      <c r="K136" s="462"/>
      <c r="L136" s="462"/>
      <c r="M136" s="462"/>
      <c r="N136" s="462"/>
      <c r="O136" s="462"/>
      <c r="P136" s="462"/>
      <c r="Q136" s="462"/>
      <c r="R136" s="462"/>
      <c r="S136" s="462"/>
      <c r="T136" s="462"/>
      <c r="U136" s="462"/>
      <c r="V136" s="462"/>
      <c r="W136" s="462"/>
      <c r="X136" s="462"/>
    </row>
    <row r="137" spans="1:24" ht="15.75" customHeight="1" x14ac:dyDescent="0.3">
      <c r="A137" s="462"/>
      <c r="B137" s="462"/>
      <c r="C137" s="462"/>
      <c r="D137" s="462"/>
      <c r="E137" s="462"/>
      <c r="F137" s="462"/>
      <c r="G137" s="462"/>
      <c r="H137" s="462"/>
      <c r="I137" s="462"/>
      <c r="J137" s="462"/>
      <c r="K137" s="462"/>
      <c r="L137" s="462"/>
      <c r="M137" s="462"/>
      <c r="N137" s="462"/>
      <c r="O137" s="462"/>
      <c r="P137" s="462"/>
      <c r="Q137" s="462"/>
      <c r="R137" s="462"/>
      <c r="S137" s="462"/>
      <c r="T137" s="462"/>
      <c r="U137" s="462"/>
      <c r="V137" s="462"/>
      <c r="W137" s="462"/>
      <c r="X137" s="462"/>
    </row>
    <row r="138" spans="1:24" ht="15.75" customHeight="1" x14ac:dyDescent="0.3">
      <c r="A138" s="462"/>
      <c r="B138" s="462"/>
      <c r="C138" s="462"/>
      <c r="D138" s="462"/>
      <c r="E138" s="462"/>
      <c r="F138" s="462"/>
      <c r="G138" s="462"/>
      <c r="H138" s="462"/>
      <c r="I138" s="462"/>
      <c r="J138" s="462"/>
      <c r="K138" s="462"/>
      <c r="L138" s="462"/>
      <c r="M138" s="462"/>
      <c r="N138" s="462"/>
      <c r="O138" s="462"/>
      <c r="P138" s="462"/>
      <c r="Q138" s="462"/>
      <c r="R138" s="462"/>
      <c r="S138" s="462"/>
      <c r="T138" s="462"/>
      <c r="U138" s="462"/>
      <c r="V138" s="462"/>
      <c r="W138" s="462"/>
      <c r="X138" s="462"/>
    </row>
    <row r="139" spans="1:24" ht="15.75" customHeight="1" x14ac:dyDescent="0.3">
      <c r="A139" s="462"/>
      <c r="B139" s="462"/>
      <c r="C139" s="462"/>
      <c r="D139" s="462"/>
      <c r="E139" s="462"/>
      <c r="F139" s="462"/>
      <c r="G139" s="462"/>
      <c r="H139" s="462"/>
      <c r="I139" s="462"/>
      <c r="J139" s="462"/>
      <c r="K139" s="462"/>
      <c r="L139" s="462"/>
      <c r="M139" s="462"/>
      <c r="N139" s="462"/>
      <c r="O139" s="462"/>
      <c r="P139" s="462"/>
      <c r="Q139" s="462"/>
      <c r="R139" s="462"/>
      <c r="S139" s="462"/>
      <c r="T139" s="462"/>
      <c r="U139" s="462"/>
      <c r="V139" s="462"/>
      <c r="W139" s="462"/>
      <c r="X139" s="462"/>
    </row>
    <row r="140" spans="1:24" ht="15.75" customHeight="1" x14ac:dyDescent="0.3">
      <c r="A140" s="462"/>
      <c r="B140" s="462"/>
      <c r="C140" s="462"/>
      <c r="D140" s="462"/>
      <c r="E140" s="462"/>
      <c r="F140" s="462"/>
      <c r="G140" s="462"/>
      <c r="H140" s="462"/>
      <c r="I140" s="462"/>
      <c r="J140" s="462"/>
      <c r="K140" s="462"/>
      <c r="L140" s="462"/>
      <c r="M140" s="462"/>
      <c r="N140" s="462"/>
      <c r="O140" s="462"/>
      <c r="P140" s="462"/>
      <c r="Q140" s="462"/>
      <c r="R140" s="462"/>
      <c r="S140" s="462"/>
      <c r="T140" s="462"/>
      <c r="U140" s="462"/>
      <c r="V140" s="462"/>
      <c r="W140" s="462"/>
      <c r="X140" s="462"/>
    </row>
    <row r="141" spans="1:24" ht="15.75" customHeight="1" x14ac:dyDescent="0.3">
      <c r="A141" s="462"/>
      <c r="B141" s="462"/>
      <c r="C141" s="462"/>
      <c r="D141" s="462"/>
      <c r="E141" s="462"/>
      <c r="F141" s="462"/>
      <c r="G141" s="462"/>
      <c r="H141" s="462"/>
      <c r="I141" s="462"/>
      <c r="J141" s="462"/>
      <c r="K141" s="462"/>
      <c r="L141" s="462"/>
      <c r="M141" s="462"/>
      <c r="N141" s="462"/>
      <c r="O141" s="462"/>
      <c r="P141" s="462"/>
      <c r="Q141" s="462"/>
      <c r="R141" s="462"/>
      <c r="S141" s="462"/>
      <c r="T141" s="462"/>
      <c r="U141" s="462"/>
      <c r="V141" s="462"/>
      <c r="W141" s="462"/>
      <c r="X141" s="462"/>
    </row>
    <row r="142" spans="1:24" ht="15.75" customHeight="1" x14ac:dyDescent="0.3">
      <c r="A142" s="462"/>
      <c r="B142" s="462"/>
      <c r="C142" s="462"/>
      <c r="D142" s="462"/>
      <c r="E142" s="462"/>
      <c r="F142" s="462"/>
      <c r="G142" s="462"/>
      <c r="H142" s="462"/>
      <c r="I142" s="462"/>
      <c r="J142" s="462"/>
      <c r="K142" s="462"/>
      <c r="L142" s="462"/>
      <c r="M142" s="462"/>
      <c r="N142" s="462"/>
      <c r="O142" s="462"/>
      <c r="P142" s="462"/>
      <c r="Q142" s="462"/>
      <c r="R142" s="462"/>
      <c r="S142" s="462"/>
      <c r="T142" s="462"/>
      <c r="U142" s="462"/>
      <c r="V142" s="462"/>
      <c r="W142" s="462"/>
      <c r="X142" s="462"/>
    </row>
    <row r="143" spans="1:24" ht="15.75" customHeight="1" x14ac:dyDescent="0.3">
      <c r="A143" s="462"/>
      <c r="B143" s="462"/>
      <c r="C143" s="462"/>
      <c r="D143" s="462"/>
      <c r="E143" s="462"/>
      <c r="F143" s="462"/>
      <c r="G143" s="462"/>
      <c r="H143" s="462"/>
      <c r="I143" s="462"/>
      <c r="J143" s="462"/>
      <c r="K143" s="462"/>
      <c r="L143" s="462"/>
      <c r="M143" s="462"/>
      <c r="N143" s="462"/>
      <c r="O143" s="462"/>
      <c r="P143" s="462"/>
      <c r="Q143" s="462"/>
      <c r="R143" s="462"/>
      <c r="S143" s="462"/>
      <c r="T143" s="462"/>
      <c r="U143" s="462"/>
      <c r="V143" s="462"/>
      <c r="W143" s="462"/>
      <c r="X143" s="462"/>
    </row>
    <row r="144" spans="1:24" ht="15.75" customHeight="1" x14ac:dyDescent="0.3">
      <c r="A144" s="462"/>
      <c r="B144" s="462"/>
      <c r="C144" s="462"/>
      <c r="D144" s="462"/>
      <c r="E144" s="462"/>
      <c r="F144" s="462"/>
      <c r="G144" s="462"/>
      <c r="H144" s="462"/>
      <c r="I144" s="462"/>
      <c r="J144" s="462"/>
      <c r="K144" s="462"/>
      <c r="L144" s="462"/>
      <c r="M144" s="462"/>
      <c r="N144" s="462"/>
      <c r="O144" s="462"/>
      <c r="P144" s="462"/>
      <c r="Q144" s="462"/>
      <c r="R144" s="462"/>
      <c r="S144" s="462"/>
      <c r="T144" s="462"/>
      <c r="U144" s="462"/>
      <c r="V144" s="462"/>
      <c r="W144" s="462"/>
      <c r="X144" s="462"/>
    </row>
    <row r="145" spans="1:24" ht="15.75" customHeight="1" x14ac:dyDescent="0.3">
      <c r="A145" s="462"/>
      <c r="B145" s="462"/>
      <c r="C145" s="462"/>
      <c r="D145" s="462"/>
      <c r="E145" s="462"/>
      <c r="F145" s="462"/>
      <c r="G145" s="462"/>
      <c r="H145" s="462"/>
      <c r="I145" s="462"/>
      <c r="J145" s="462"/>
      <c r="K145" s="462"/>
      <c r="L145" s="462"/>
      <c r="M145" s="462"/>
      <c r="N145" s="462"/>
      <c r="O145" s="462"/>
      <c r="P145" s="462"/>
      <c r="Q145" s="462"/>
      <c r="R145" s="462"/>
      <c r="S145" s="462"/>
      <c r="T145" s="462"/>
      <c r="U145" s="462"/>
      <c r="V145" s="462"/>
      <c r="W145" s="462"/>
      <c r="X145" s="462"/>
    </row>
    <row r="146" spans="1:24" ht="15.75" customHeight="1" x14ac:dyDescent="0.3">
      <c r="A146" s="462"/>
      <c r="B146" s="462"/>
      <c r="C146" s="462"/>
      <c r="D146" s="462"/>
      <c r="E146" s="462"/>
      <c r="F146" s="462"/>
      <c r="G146" s="462"/>
      <c r="H146" s="462"/>
      <c r="I146" s="462"/>
      <c r="J146" s="462"/>
      <c r="K146" s="462"/>
      <c r="L146" s="462"/>
      <c r="M146" s="462"/>
      <c r="N146" s="462"/>
      <c r="O146" s="462"/>
      <c r="P146" s="462"/>
      <c r="Q146" s="462"/>
      <c r="R146" s="462"/>
      <c r="S146" s="462"/>
      <c r="T146" s="462"/>
      <c r="U146" s="462"/>
      <c r="V146" s="462"/>
      <c r="W146" s="462"/>
      <c r="X146" s="462"/>
    </row>
    <row r="147" spans="1:24" ht="15.75" customHeight="1" x14ac:dyDescent="0.3">
      <c r="A147" s="462"/>
      <c r="B147" s="462"/>
      <c r="C147" s="462"/>
      <c r="D147" s="462"/>
      <c r="E147" s="462"/>
      <c r="F147" s="462"/>
      <c r="G147" s="462"/>
      <c r="H147" s="462"/>
      <c r="I147" s="462"/>
      <c r="J147" s="462"/>
      <c r="K147" s="462"/>
      <c r="L147" s="462"/>
      <c r="M147" s="462"/>
      <c r="N147" s="462"/>
      <c r="O147" s="462"/>
      <c r="P147" s="462"/>
      <c r="Q147" s="462"/>
      <c r="R147" s="462"/>
      <c r="S147" s="462"/>
      <c r="T147" s="462"/>
      <c r="U147" s="462"/>
      <c r="V147" s="462"/>
      <c r="W147" s="462"/>
      <c r="X147" s="462"/>
    </row>
    <row r="148" spans="1:24" ht="15.75" customHeight="1" x14ac:dyDescent="0.3">
      <c r="A148" s="462"/>
      <c r="B148" s="462"/>
      <c r="C148" s="462"/>
      <c r="D148" s="462"/>
      <c r="E148" s="462"/>
      <c r="F148" s="462"/>
      <c r="G148" s="462"/>
      <c r="H148" s="462"/>
      <c r="I148" s="462"/>
      <c r="J148" s="462"/>
      <c r="K148" s="462"/>
      <c r="L148" s="462"/>
      <c r="M148" s="462"/>
      <c r="N148" s="462"/>
      <c r="O148" s="462"/>
      <c r="P148" s="462"/>
      <c r="Q148" s="462"/>
      <c r="R148" s="462"/>
      <c r="S148" s="462"/>
      <c r="T148" s="462"/>
      <c r="U148" s="462"/>
      <c r="V148" s="462"/>
      <c r="W148" s="462"/>
      <c r="X148" s="462"/>
    </row>
    <row r="149" spans="1:24" ht="15.75" customHeight="1" x14ac:dyDescent="0.3">
      <c r="A149" s="462"/>
      <c r="B149" s="462"/>
      <c r="C149" s="462"/>
      <c r="D149" s="462"/>
      <c r="E149" s="462"/>
      <c r="F149" s="462"/>
      <c r="G149" s="462"/>
      <c r="H149" s="462"/>
      <c r="I149" s="462"/>
      <c r="J149" s="462"/>
      <c r="K149" s="462"/>
      <c r="L149" s="462"/>
      <c r="M149" s="462"/>
      <c r="N149" s="462"/>
      <c r="O149" s="462"/>
      <c r="P149" s="462"/>
      <c r="Q149" s="462"/>
      <c r="R149" s="462"/>
      <c r="S149" s="462"/>
      <c r="T149" s="462"/>
      <c r="U149" s="462"/>
      <c r="V149" s="462"/>
      <c r="W149" s="462"/>
      <c r="X149" s="462"/>
    </row>
    <row r="150" spans="1:24" ht="15.75" customHeight="1" x14ac:dyDescent="0.3">
      <c r="A150" s="462"/>
      <c r="B150" s="462"/>
      <c r="C150" s="462"/>
      <c r="D150" s="462"/>
      <c r="E150" s="462"/>
      <c r="F150" s="462"/>
      <c r="G150" s="462"/>
      <c r="H150" s="462"/>
      <c r="I150" s="462"/>
      <c r="J150" s="462"/>
      <c r="K150" s="462"/>
      <c r="L150" s="462"/>
      <c r="M150" s="462"/>
      <c r="N150" s="462"/>
      <c r="O150" s="462"/>
      <c r="P150" s="462"/>
      <c r="Q150" s="462"/>
      <c r="R150" s="462"/>
      <c r="S150" s="462"/>
      <c r="T150" s="462"/>
      <c r="U150" s="462"/>
      <c r="V150" s="462"/>
      <c r="W150" s="462"/>
      <c r="X150" s="462"/>
    </row>
    <row r="151" spans="1:24" ht="15.75" customHeight="1" x14ac:dyDescent="0.3">
      <c r="A151" s="462"/>
      <c r="B151" s="462"/>
      <c r="C151" s="462"/>
      <c r="D151" s="462"/>
      <c r="E151" s="462"/>
      <c r="F151" s="462"/>
      <c r="G151" s="462"/>
      <c r="H151" s="462"/>
      <c r="I151" s="462"/>
      <c r="J151" s="462"/>
      <c r="K151" s="462"/>
      <c r="L151" s="462"/>
      <c r="M151" s="462"/>
      <c r="N151" s="462"/>
      <c r="O151" s="462"/>
      <c r="P151" s="462"/>
      <c r="Q151" s="462"/>
      <c r="R151" s="462"/>
      <c r="S151" s="462"/>
      <c r="T151" s="462"/>
      <c r="U151" s="462"/>
      <c r="V151" s="462"/>
      <c r="W151" s="462"/>
      <c r="X151" s="462"/>
    </row>
    <row r="152" spans="1:24" ht="15.75" customHeight="1" x14ac:dyDescent="0.3">
      <c r="A152" s="462"/>
      <c r="B152" s="462"/>
      <c r="C152" s="462"/>
      <c r="D152" s="462"/>
      <c r="E152" s="462"/>
      <c r="F152" s="462"/>
      <c r="G152" s="462"/>
      <c r="H152" s="462"/>
      <c r="I152" s="462"/>
      <c r="J152" s="462"/>
      <c r="K152" s="462"/>
      <c r="L152" s="462"/>
      <c r="M152" s="462"/>
      <c r="N152" s="462"/>
      <c r="O152" s="462"/>
      <c r="P152" s="462"/>
      <c r="Q152" s="462"/>
      <c r="R152" s="462"/>
      <c r="S152" s="462"/>
      <c r="T152" s="462"/>
      <c r="U152" s="462"/>
      <c r="V152" s="462"/>
      <c r="W152" s="462"/>
      <c r="X152" s="462"/>
    </row>
    <row r="153" spans="1:24" ht="15.75" customHeight="1" x14ac:dyDescent="0.3">
      <c r="A153" s="462"/>
      <c r="B153" s="462"/>
      <c r="C153" s="462"/>
      <c r="D153" s="462"/>
      <c r="E153" s="462"/>
      <c r="F153" s="462"/>
      <c r="G153" s="462"/>
      <c r="H153" s="462"/>
      <c r="I153" s="462"/>
      <c r="J153" s="462"/>
      <c r="K153" s="462"/>
      <c r="L153" s="462"/>
      <c r="M153" s="462"/>
      <c r="N153" s="462"/>
      <c r="O153" s="462"/>
      <c r="P153" s="462"/>
      <c r="Q153" s="462"/>
      <c r="R153" s="462"/>
      <c r="S153" s="462"/>
      <c r="T153" s="462"/>
      <c r="U153" s="462"/>
      <c r="V153" s="462"/>
      <c r="W153" s="462"/>
      <c r="X153" s="462"/>
    </row>
    <row r="154" spans="1:24" ht="15.75" customHeight="1" x14ac:dyDescent="0.3">
      <c r="A154" s="462"/>
      <c r="B154" s="462"/>
      <c r="C154" s="462"/>
      <c r="D154" s="462"/>
      <c r="E154" s="462"/>
      <c r="F154" s="462"/>
      <c r="G154" s="462"/>
      <c r="H154" s="462"/>
      <c r="I154" s="462"/>
      <c r="J154" s="462"/>
      <c r="K154" s="462"/>
      <c r="L154" s="462"/>
      <c r="M154" s="462"/>
      <c r="N154" s="462"/>
      <c r="O154" s="462"/>
      <c r="P154" s="462"/>
      <c r="Q154" s="462"/>
      <c r="R154" s="462"/>
      <c r="S154" s="462"/>
      <c r="T154" s="462"/>
      <c r="U154" s="462"/>
      <c r="V154" s="462"/>
      <c r="W154" s="462"/>
      <c r="X154" s="462"/>
    </row>
    <row r="155" spans="1:24" ht="15.75" customHeight="1" x14ac:dyDescent="0.3">
      <c r="A155" s="462"/>
      <c r="B155" s="462"/>
      <c r="C155" s="462"/>
      <c r="D155" s="462"/>
      <c r="E155" s="462"/>
      <c r="F155" s="462"/>
      <c r="G155" s="462"/>
      <c r="H155" s="462"/>
      <c r="I155" s="462"/>
      <c r="J155" s="462"/>
      <c r="K155" s="462"/>
      <c r="L155" s="462"/>
      <c r="M155" s="462"/>
      <c r="N155" s="462"/>
      <c r="O155" s="462"/>
      <c r="P155" s="462"/>
      <c r="Q155" s="462"/>
      <c r="R155" s="462"/>
      <c r="S155" s="462"/>
      <c r="T155" s="462"/>
      <c r="U155" s="462"/>
      <c r="V155" s="462"/>
      <c r="W155" s="462"/>
      <c r="X155" s="462"/>
    </row>
    <row r="156" spans="1:24" ht="15.75" customHeight="1" x14ac:dyDescent="0.3">
      <c r="A156" s="462"/>
      <c r="B156" s="462"/>
      <c r="C156" s="462"/>
      <c r="D156" s="462"/>
      <c r="E156" s="462"/>
      <c r="F156" s="462"/>
      <c r="G156" s="462"/>
      <c r="H156" s="462"/>
      <c r="I156" s="462"/>
      <c r="J156" s="462"/>
      <c r="K156" s="462"/>
      <c r="L156" s="462"/>
      <c r="M156" s="462"/>
      <c r="N156" s="462"/>
      <c r="O156" s="462"/>
      <c r="P156" s="462"/>
      <c r="Q156" s="462"/>
      <c r="R156" s="462"/>
      <c r="S156" s="462"/>
      <c r="T156" s="462"/>
      <c r="U156" s="462"/>
      <c r="V156" s="462"/>
      <c r="W156" s="462"/>
      <c r="X156" s="462"/>
    </row>
    <row r="157" spans="1:24" ht="15.75" customHeight="1" x14ac:dyDescent="0.3">
      <c r="A157" s="462"/>
      <c r="B157" s="462"/>
      <c r="C157" s="462"/>
      <c r="D157" s="462"/>
      <c r="E157" s="462"/>
      <c r="F157" s="462"/>
      <c r="G157" s="462"/>
      <c r="H157" s="462"/>
      <c r="I157" s="462"/>
      <c r="J157" s="462"/>
      <c r="K157" s="462"/>
      <c r="L157" s="462"/>
      <c r="M157" s="462"/>
      <c r="N157" s="462"/>
      <c r="O157" s="462"/>
      <c r="P157" s="462"/>
      <c r="Q157" s="462"/>
      <c r="R157" s="462"/>
      <c r="S157" s="462"/>
      <c r="T157" s="462"/>
      <c r="U157" s="462"/>
      <c r="V157" s="462"/>
      <c r="W157" s="462"/>
      <c r="X157" s="462"/>
    </row>
    <row r="158" spans="1:24" ht="15.75" customHeight="1" x14ac:dyDescent="0.3">
      <c r="A158" s="462"/>
      <c r="B158" s="462"/>
      <c r="C158" s="462"/>
      <c r="D158" s="462"/>
      <c r="E158" s="462"/>
      <c r="F158" s="462"/>
      <c r="G158" s="462"/>
      <c r="H158" s="462"/>
      <c r="I158" s="462"/>
      <c r="J158" s="462"/>
      <c r="K158" s="462"/>
      <c r="L158" s="462"/>
      <c r="M158" s="462"/>
      <c r="N158" s="462"/>
      <c r="O158" s="462"/>
      <c r="P158" s="462"/>
      <c r="Q158" s="462"/>
      <c r="R158" s="462"/>
      <c r="S158" s="462"/>
      <c r="T158" s="462"/>
      <c r="U158" s="462"/>
      <c r="V158" s="462"/>
      <c r="W158" s="462"/>
      <c r="X158" s="462"/>
    </row>
    <row r="159" spans="1:24" ht="15.75" customHeight="1" x14ac:dyDescent="0.3">
      <c r="A159" s="462"/>
      <c r="B159" s="462"/>
      <c r="C159" s="462"/>
      <c r="D159" s="462"/>
      <c r="E159" s="462"/>
      <c r="F159" s="462"/>
      <c r="G159" s="462"/>
      <c r="H159" s="462"/>
      <c r="I159" s="462"/>
      <c r="J159" s="462"/>
      <c r="K159" s="462"/>
      <c r="L159" s="462"/>
      <c r="M159" s="462"/>
      <c r="N159" s="462"/>
      <c r="O159" s="462"/>
      <c r="P159" s="462"/>
      <c r="Q159" s="462"/>
      <c r="R159" s="462"/>
      <c r="S159" s="462"/>
      <c r="T159" s="462"/>
      <c r="U159" s="462"/>
      <c r="V159" s="462"/>
      <c r="W159" s="462"/>
      <c r="X159" s="462"/>
    </row>
    <row r="160" spans="1:24" ht="15.75" customHeight="1" x14ac:dyDescent="0.3">
      <c r="A160" s="462"/>
      <c r="B160" s="462"/>
      <c r="C160" s="462"/>
      <c r="D160" s="462"/>
      <c r="E160" s="462"/>
      <c r="F160" s="462"/>
      <c r="G160" s="462"/>
      <c r="H160" s="462"/>
      <c r="I160" s="462"/>
      <c r="J160" s="462"/>
      <c r="K160" s="462"/>
      <c r="L160" s="462"/>
      <c r="M160" s="462"/>
      <c r="N160" s="462"/>
      <c r="O160" s="462"/>
      <c r="P160" s="462"/>
      <c r="Q160" s="462"/>
      <c r="R160" s="462"/>
      <c r="S160" s="462"/>
      <c r="T160" s="462"/>
      <c r="U160" s="462"/>
      <c r="V160" s="462"/>
      <c r="W160" s="462"/>
      <c r="X160" s="462"/>
    </row>
    <row r="161" spans="1:24" ht="15.75" customHeight="1" x14ac:dyDescent="0.3">
      <c r="A161" s="462"/>
      <c r="B161" s="462"/>
      <c r="C161" s="462"/>
      <c r="D161" s="462"/>
      <c r="E161" s="462"/>
      <c r="F161" s="462"/>
      <c r="G161" s="462"/>
      <c r="H161" s="462"/>
      <c r="I161" s="462"/>
      <c r="J161" s="462"/>
      <c r="K161" s="462"/>
      <c r="L161" s="462"/>
      <c r="M161" s="462"/>
      <c r="N161" s="462"/>
      <c r="O161" s="462"/>
      <c r="P161" s="462"/>
      <c r="Q161" s="462"/>
      <c r="R161" s="462"/>
      <c r="S161" s="462"/>
      <c r="T161" s="462"/>
      <c r="U161" s="462"/>
      <c r="V161" s="462"/>
      <c r="W161" s="462"/>
      <c r="X161" s="462"/>
    </row>
    <row r="162" spans="1:24" ht="15.75" customHeight="1" x14ac:dyDescent="0.3">
      <c r="A162" s="462"/>
      <c r="B162" s="462"/>
      <c r="C162" s="462"/>
      <c r="D162" s="462"/>
      <c r="E162" s="462"/>
      <c r="F162" s="462"/>
      <c r="G162" s="462"/>
      <c r="H162" s="462"/>
      <c r="I162" s="462"/>
      <c r="J162" s="462"/>
      <c r="K162" s="462"/>
      <c r="L162" s="462"/>
      <c r="M162" s="462"/>
      <c r="N162" s="462"/>
      <c r="O162" s="462"/>
      <c r="P162" s="462"/>
      <c r="Q162" s="462"/>
      <c r="R162" s="462"/>
      <c r="S162" s="462"/>
      <c r="T162" s="462"/>
      <c r="U162" s="462"/>
      <c r="V162" s="462"/>
      <c r="W162" s="462"/>
      <c r="X162" s="462"/>
    </row>
    <row r="163" spans="1:24" ht="15.75" customHeight="1" x14ac:dyDescent="0.3">
      <c r="A163" s="462"/>
      <c r="B163" s="462"/>
      <c r="C163" s="462"/>
      <c r="D163" s="462"/>
      <c r="E163" s="462"/>
      <c r="F163" s="462"/>
      <c r="G163" s="462"/>
      <c r="H163" s="462"/>
      <c r="I163" s="462"/>
      <c r="J163" s="462"/>
      <c r="K163" s="462"/>
      <c r="L163" s="462"/>
      <c r="M163" s="462"/>
      <c r="N163" s="462"/>
      <c r="O163" s="462"/>
      <c r="P163" s="462"/>
      <c r="Q163" s="462"/>
      <c r="R163" s="462"/>
      <c r="S163" s="462"/>
      <c r="T163" s="462"/>
      <c r="U163" s="462"/>
      <c r="V163" s="462"/>
      <c r="W163" s="462"/>
      <c r="X163" s="462"/>
    </row>
    <row r="164" spans="1:24" ht="15.75" customHeight="1" x14ac:dyDescent="0.3">
      <c r="A164" s="462"/>
      <c r="B164" s="462"/>
      <c r="C164" s="462"/>
      <c r="D164" s="462"/>
      <c r="E164" s="462"/>
      <c r="F164" s="462"/>
      <c r="G164" s="462"/>
      <c r="H164" s="462"/>
      <c r="I164" s="462"/>
      <c r="J164" s="462"/>
      <c r="K164" s="462"/>
      <c r="L164" s="462"/>
      <c r="M164" s="462"/>
      <c r="N164" s="462"/>
      <c r="O164" s="462"/>
      <c r="P164" s="462"/>
      <c r="Q164" s="462"/>
      <c r="R164" s="462"/>
      <c r="S164" s="462"/>
      <c r="T164" s="462"/>
      <c r="U164" s="462"/>
      <c r="V164" s="462"/>
      <c r="W164" s="462"/>
      <c r="X164" s="462"/>
    </row>
    <row r="165" spans="1:24" ht="15.75" customHeight="1" x14ac:dyDescent="0.3">
      <c r="A165" s="462"/>
      <c r="B165" s="462"/>
      <c r="C165" s="462"/>
      <c r="D165" s="462"/>
      <c r="E165" s="462"/>
      <c r="F165" s="462"/>
      <c r="G165" s="462"/>
      <c r="H165" s="462"/>
      <c r="I165" s="462"/>
      <c r="J165" s="462"/>
      <c r="K165" s="462"/>
      <c r="L165" s="462"/>
      <c r="M165" s="462"/>
      <c r="N165" s="462"/>
      <c r="O165" s="462"/>
      <c r="P165" s="462"/>
      <c r="Q165" s="462"/>
      <c r="R165" s="462"/>
      <c r="S165" s="462"/>
      <c r="T165" s="462"/>
      <c r="U165" s="462"/>
      <c r="V165" s="462"/>
      <c r="W165" s="462"/>
      <c r="X165" s="462"/>
    </row>
    <row r="166" spans="1:24" ht="15.75" customHeight="1" x14ac:dyDescent="0.3">
      <c r="A166" s="462"/>
      <c r="B166" s="462"/>
      <c r="C166" s="462"/>
      <c r="D166" s="462"/>
      <c r="E166" s="462"/>
      <c r="F166" s="462"/>
      <c r="G166" s="462"/>
      <c r="H166" s="462"/>
      <c r="I166" s="462"/>
      <c r="J166" s="462"/>
      <c r="K166" s="462"/>
      <c r="L166" s="462"/>
      <c r="M166" s="462"/>
      <c r="N166" s="462"/>
      <c r="O166" s="462"/>
      <c r="P166" s="462"/>
      <c r="Q166" s="462"/>
      <c r="R166" s="462"/>
      <c r="S166" s="462"/>
      <c r="T166" s="462"/>
      <c r="U166" s="462"/>
      <c r="V166" s="462"/>
      <c r="W166" s="462"/>
      <c r="X166" s="462"/>
    </row>
    <row r="167" spans="1:24" ht="15.75" customHeight="1" x14ac:dyDescent="0.3">
      <c r="A167" s="462"/>
      <c r="B167" s="462"/>
      <c r="C167" s="462"/>
      <c r="D167" s="462"/>
      <c r="E167" s="462"/>
      <c r="F167" s="462"/>
      <c r="G167" s="462"/>
      <c r="H167" s="462"/>
      <c r="I167" s="462"/>
      <c r="J167" s="462"/>
      <c r="K167" s="462"/>
      <c r="L167" s="462"/>
      <c r="M167" s="462"/>
      <c r="N167" s="462"/>
      <c r="O167" s="462"/>
      <c r="P167" s="462"/>
      <c r="Q167" s="462"/>
      <c r="R167" s="462"/>
      <c r="S167" s="462"/>
      <c r="T167" s="462"/>
      <c r="U167" s="462"/>
      <c r="V167" s="462"/>
      <c r="W167" s="462"/>
      <c r="X167" s="462"/>
    </row>
    <row r="168" spans="1:24" ht="15.75" customHeight="1" x14ac:dyDescent="0.3">
      <c r="A168" s="462"/>
      <c r="B168" s="462"/>
      <c r="C168" s="462"/>
      <c r="D168" s="462"/>
      <c r="E168" s="462"/>
      <c r="F168" s="462"/>
      <c r="G168" s="462"/>
      <c r="H168" s="462"/>
      <c r="I168" s="462"/>
      <c r="J168" s="462"/>
      <c r="K168" s="462"/>
      <c r="L168" s="462"/>
      <c r="M168" s="462"/>
      <c r="N168" s="462"/>
      <c r="O168" s="462"/>
      <c r="P168" s="462"/>
      <c r="Q168" s="462"/>
      <c r="R168" s="462"/>
      <c r="S168" s="462"/>
      <c r="T168" s="462"/>
      <c r="U168" s="462"/>
      <c r="V168" s="462"/>
      <c r="W168" s="462"/>
      <c r="X168" s="462"/>
    </row>
    <row r="169" spans="1:24" ht="15.75" customHeight="1" x14ac:dyDescent="0.3">
      <c r="A169" s="462"/>
      <c r="B169" s="462"/>
      <c r="C169" s="462"/>
      <c r="D169" s="462"/>
      <c r="E169" s="462"/>
      <c r="F169" s="462"/>
      <c r="G169" s="462"/>
      <c r="H169" s="462"/>
      <c r="I169" s="462"/>
      <c r="J169" s="462"/>
      <c r="K169" s="462"/>
      <c r="L169" s="462"/>
      <c r="M169" s="462"/>
      <c r="N169" s="462"/>
      <c r="O169" s="462"/>
      <c r="P169" s="462"/>
      <c r="Q169" s="462"/>
      <c r="R169" s="462"/>
      <c r="S169" s="462"/>
      <c r="T169" s="462"/>
      <c r="U169" s="462"/>
      <c r="V169" s="462"/>
      <c r="W169" s="462"/>
      <c r="X169" s="462"/>
    </row>
    <row r="170" spans="1:24" ht="15.75" customHeight="1" x14ac:dyDescent="0.3">
      <c r="A170" s="462"/>
      <c r="B170" s="462"/>
      <c r="C170" s="462"/>
      <c r="D170" s="462"/>
      <c r="E170" s="462"/>
      <c r="F170" s="462"/>
      <c r="G170" s="462"/>
      <c r="H170" s="462"/>
      <c r="I170" s="462"/>
      <c r="J170" s="462"/>
      <c r="K170" s="462"/>
      <c r="L170" s="462"/>
      <c r="M170" s="462"/>
      <c r="N170" s="462"/>
      <c r="O170" s="462"/>
      <c r="P170" s="462"/>
      <c r="Q170" s="462"/>
      <c r="R170" s="462"/>
      <c r="S170" s="462"/>
      <c r="T170" s="462"/>
      <c r="U170" s="462"/>
      <c r="V170" s="462"/>
      <c r="W170" s="462"/>
      <c r="X170" s="462"/>
    </row>
    <row r="171" spans="1:24" ht="15.75" customHeight="1" x14ac:dyDescent="0.3">
      <c r="A171" s="462"/>
      <c r="B171" s="462"/>
      <c r="C171" s="462"/>
      <c r="D171" s="462"/>
      <c r="E171" s="462"/>
      <c r="F171" s="462"/>
      <c r="G171" s="462"/>
      <c r="H171" s="462"/>
      <c r="I171" s="462"/>
      <c r="J171" s="462"/>
      <c r="K171" s="462"/>
      <c r="L171" s="462"/>
      <c r="M171" s="462"/>
      <c r="N171" s="462"/>
      <c r="O171" s="462"/>
      <c r="P171" s="462"/>
      <c r="Q171" s="462"/>
      <c r="R171" s="462"/>
      <c r="S171" s="462"/>
      <c r="T171" s="462"/>
      <c r="U171" s="462"/>
      <c r="V171" s="462"/>
      <c r="W171" s="462"/>
      <c r="X171" s="462"/>
    </row>
    <row r="172" spans="1:24" ht="15.75" customHeight="1" x14ac:dyDescent="0.3">
      <c r="A172" s="462"/>
      <c r="B172" s="462"/>
      <c r="C172" s="462"/>
      <c r="D172" s="462"/>
      <c r="E172" s="462"/>
      <c r="F172" s="462"/>
      <c r="G172" s="462"/>
      <c r="H172" s="462"/>
      <c r="I172" s="462"/>
      <c r="J172" s="462"/>
      <c r="K172" s="462"/>
      <c r="L172" s="462"/>
      <c r="M172" s="462"/>
      <c r="N172" s="462"/>
      <c r="O172" s="462"/>
      <c r="P172" s="462"/>
      <c r="Q172" s="462"/>
      <c r="R172" s="462"/>
      <c r="S172" s="462"/>
      <c r="T172" s="462"/>
      <c r="U172" s="462"/>
      <c r="V172" s="462"/>
      <c r="W172" s="462"/>
      <c r="X172" s="462"/>
    </row>
    <row r="173" spans="1:24" ht="15.75" customHeight="1" x14ac:dyDescent="0.3">
      <c r="A173" s="462"/>
      <c r="B173" s="462"/>
      <c r="C173" s="462"/>
      <c r="D173" s="462"/>
      <c r="E173" s="462"/>
      <c r="F173" s="462"/>
      <c r="G173" s="462"/>
      <c r="H173" s="462"/>
      <c r="I173" s="462"/>
      <c r="J173" s="462"/>
      <c r="K173" s="462"/>
      <c r="L173" s="462"/>
      <c r="M173" s="462"/>
      <c r="N173" s="462"/>
      <c r="O173" s="462"/>
      <c r="P173" s="462"/>
      <c r="Q173" s="462"/>
      <c r="R173" s="462"/>
      <c r="S173" s="462"/>
      <c r="T173" s="462"/>
      <c r="U173" s="462"/>
      <c r="V173" s="462"/>
      <c r="W173" s="462"/>
      <c r="X173" s="462"/>
    </row>
    <row r="174" spans="1:24" ht="15.75" customHeight="1" x14ac:dyDescent="0.3">
      <c r="A174" s="462"/>
      <c r="B174" s="462"/>
      <c r="C174" s="462"/>
      <c r="D174" s="462"/>
      <c r="E174" s="462"/>
      <c r="F174" s="462"/>
      <c r="G174" s="462"/>
      <c r="H174" s="462"/>
      <c r="I174" s="462"/>
      <c r="J174" s="462"/>
      <c r="K174" s="462"/>
      <c r="L174" s="462"/>
      <c r="M174" s="462"/>
      <c r="N174" s="462"/>
      <c r="O174" s="462"/>
      <c r="P174" s="462"/>
      <c r="Q174" s="462"/>
      <c r="R174" s="462"/>
      <c r="S174" s="462"/>
      <c r="T174" s="462"/>
      <c r="U174" s="462"/>
      <c r="V174" s="462"/>
      <c r="W174" s="462"/>
      <c r="X174" s="462"/>
    </row>
    <row r="175" spans="1:24" ht="15.75" customHeight="1" x14ac:dyDescent="0.3">
      <c r="A175" s="462"/>
      <c r="B175" s="462"/>
      <c r="C175" s="462"/>
      <c r="D175" s="462"/>
      <c r="E175" s="462"/>
      <c r="F175" s="462"/>
      <c r="G175" s="462"/>
      <c r="H175" s="462"/>
      <c r="I175" s="462"/>
      <c r="J175" s="462"/>
      <c r="K175" s="462"/>
      <c r="L175" s="462"/>
      <c r="M175" s="462"/>
      <c r="N175" s="462"/>
      <c r="O175" s="462"/>
      <c r="P175" s="462"/>
      <c r="Q175" s="462"/>
      <c r="R175" s="462"/>
      <c r="S175" s="462"/>
      <c r="T175" s="462"/>
      <c r="U175" s="462"/>
      <c r="V175" s="462"/>
      <c r="W175" s="462"/>
      <c r="X175" s="462"/>
    </row>
    <row r="176" spans="1:24" ht="15.75" customHeight="1" x14ac:dyDescent="0.3">
      <c r="A176" s="462"/>
      <c r="B176" s="462"/>
      <c r="C176" s="462"/>
      <c r="D176" s="462"/>
      <c r="E176" s="462"/>
      <c r="F176" s="462"/>
      <c r="G176" s="462"/>
      <c r="H176" s="462"/>
      <c r="I176" s="462"/>
      <c r="J176" s="462"/>
      <c r="K176" s="462"/>
      <c r="L176" s="462"/>
      <c r="M176" s="462"/>
      <c r="N176" s="462"/>
      <c r="O176" s="462"/>
      <c r="P176" s="462"/>
      <c r="Q176" s="462"/>
      <c r="R176" s="462"/>
      <c r="S176" s="462"/>
      <c r="T176" s="462"/>
      <c r="U176" s="462"/>
      <c r="V176" s="462"/>
      <c r="W176" s="462"/>
      <c r="X176" s="462"/>
    </row>
    <row r="177" spans="1:24" ht="15.75" customHeight="1" x14ac:dyDescent="0.3">
      <c r="A177" s="462"/>
      <c r="B177" s="462"/>
      <c r="C177" s="462"/>
      <c r="D177" s="462"/>
      <c r="E177" s="462"/>
      <c r="F177" s="462"/>
      <c r="G177" s="462"/>
      <c r="H177" s="462"/>
      <c r="I177" s="462"/>
      <c r="J177" s="462"/>
      <c r="K177" s="462"/>
      <c r="L177" s="462"/>
      <c r="M177" s="462"/>
      <c r="N177" s="462"/>
      <c r="O177" s="462"/>
      <c r="P177" s="462"/>
      <c r="Q177" s="462"/>
      <c r="R177" s="462"/>
      <c r="S177" s="462"/>
      <c r="T177" s="462"/>
      <c r="U177" s="462"/>
      <c r="V177" s="462"/>
      <c r="W177" s="462"/>
      <c r="X177" s="462"/>
    </row>
    <row r="178" spans="1:24" ht="15.75" customHeight="1" x14ac:dyDescent="0.3">
      <c r="A178" s="462"/>
      <c r="B178" s="462"/>
      <c r="C178" s="462"/>
      <c r="D178" s="462"/>
      <c r="E178" s="462"/>
      <c r="F178" s="462"/>
      <c r="G178" s="462"/>
      <c r="H178" s="462"/>
      <c r="I178" s="462"/>
      <c r="J178" s="462"/>
      <c r="K178" s="462"/>
      <c r="L178" s="462"/>
      <c r="M178" s="462"/>
      <c r="N178" s="462"/>
      <c r="O178" s="462"/>
      <c r="P178" s="462"/>
      <c r="Q178" s="462"/>
      <c r="R178" s="462"/>
      <c r="S178" s="462"/>
      <c r="T178" s="462"/>
      <c r="U178" s="462"/>
      <c r="V178" s="462"/>
      <c r="W178" s="462"/>
      <c r="X178" s="462"/>
    </row>
    <row r="179" spans="1:24" ht="15.75" customHeight="1" x14ac:dyDescent="0.3">
      <c r="A179" s="462"/>
      <c r="B179" s="462"/>
      <c r="C179" s="462"/>
      <c r="D179" s="462"/>
      <c r="E179" s="462"/>
      <c r="F179" s="462"/>
      <c r="G179" s="462"/>
      <c r="H179" s="462"/>
      <c r="I179" s="462"/>
      <c r="J179" s="462"/>
      <c r="K179" s="462"/>
      <c r="L179" s="462"/>
      <c r="M179" s="462"/>
      <c r="N179" s="462"/>
      <c r="O179" s="462"/>
      <c r="P179" s="462"/>
      <c r="Q179" s="462"/>
      <c r="R179" s="462"/>
      <c r="S179" s="462"/>
      <c r="T179" s="462"/>
      <c r="U179" s="462"/>
      <c r="V179" s="462"/>
      <c r="W179" s="462"/>
      <c r="X179" s="462"/>
    </row>
    <row r="180" spans="1:24" ht="15.75" customHeight="1" x14ac:dyDescent="0.3">
      <c r="A180" s="462"/>
      <c r="B180" s="462"/>
      <c r="C180" s="462"/>
      <c r="D180" s="462"/>
      <c r="E180" s="462"/>
      <c r="F180" s="462"/>
      <c r="G180" s="462"/>
      <c r="H180" s="462"/>
      <c r="I180" s="462"/>
      <c r="J180" s="462"/>
      <c r="K180" s="462"/>
      <c r="L180" s="462"/>
      <c r="M180" s="462"/>
      <c r="N180" s="462"/>
      <c r="O180" s="462"/>
      <c r="P180" s="462"/>
      <c r="Q180" s="462"/>
      <c r="R180" s="462"/>
      <c r="S180" s="462"/>
      <c r="T180" s="462"/>
      <c r="U180" s="462"/>
      <c r="V180" s="462"/>
      <c r="W180" s="462"/>
      <c r="X180" s="462"/>
    </row>
    <row r="181" spans="1:24" ht="15.75" customHeight="1" x14ac:dyDescent="0.3">
      <c r="A181" s="462"/>
      <c r="B181" s="462"/>
      <c r="C181" s="462"/>
      <c r="D181" s="462"/>
      <c r="E181" s="462"/>
      <c r="F181" s="462"/>
      <c r="G181" s="462"/>
      <c r="H181" s="462"/>
      <c r="I181" s="462"/>
      <c r="J181" s="462"/>
      <c r="K181" s="462"/>
      <c r="L181" s="462"/>
      <c r="M181" s="462"/>
      <c r="N181" s="462"/>
      <c r="O181" s="462"/>
      <c r="P181" s="462"/>
      <c r="Q181" s="462"/>
      <c r="R181" s="462"/>
      <c r="S181" s="462"/>
      <c r="T181" s="462"/>
      <c r="U181" s="462"/>
      <c r="V181" s="462"/>
      <c r="W181" s="462"/>
      <c r="X181" s="462"/>
    </row>
    <row r="182" spans="1:24" ht="15.75" customHeight="1" x14ac:dyDescent="0.3">
      <c r="A182" s="462"/>
      <c r="B182" s="462"/>
      <c r="C182" s="462"/>
      <c r="D182" s="462"/>
      <c r="E182" s="462"/>
      <c r="F182" s="462"/>
      <c r="G182" s="462"/>
      <c r="H182" s="462"/>
      <c r="I182" s="462"/>
      <c r="J182" s="462"/>
      <c r="K182" s="462"/>
      <c r="L182" s="462"/>
      <c r="M182" s="462"/>
      <c r="N182" s="462"/>
      <c r="O182" s="462"/>
      <c r="P182" s="462"/>
      <c r="Q182" s="462"/>
      <c r="R182" s="462"/>
      <c r="S182" s="462"/>
      <c r="T182" s="462"/>
      <c r="U182" s="462"/>
      <c r="V182" s="462"/>
      <c r="W182" s="462"/>
      <c r="X182" s="462"/>
    </row>
    <row r="183" spans="1:24" ht="15.75" customHeight="1" x14ac:dyDescent="0.3">
      <c r="A183" s="462"/>
      <c r="B183" s="462"/>
      <c r="C183" s="462"/>
      <c r="D183" s="462"/>
      <c r="E183" s="462"/>
      <c r="F183" s="462"/>
      <c r="G183" s="462"/>
      <c r="H183" s="462"/>
      <c r="I183" s="462"/>
      <c r="J183" s="462"/>
      <c r="K183" s="462"/>
      <c r="L183" s="462"/>
      <c r="M183" s="462"/>
      <c r="N183" s="462"/>
      <c r="O183" s="462"/>
      <c r="P183" s="462"/>
      <c r="Q183" s="462"/>
      <c r="R183" s="462"/>
      <c r="S183" s="462"/>
      <c r="T183" s="462"/>
      <c r="U183" s="462"/>
      <c r="V183" s="462"/>
      <c r="W183" s="462"/>
      <c r="X183" s="462"/>
    </row>
    <row r="184" spans="1:24" ht="15.75" customHeight="1" x14ac:dyDescent="0.3">
      <c r="A184" s="462"/>
      <c r="B184" s="462"/>
      <c r="C184" s="462"/>
      <c r="D184" s="462"/>
      <c r="E184" s="462"/>
      <c r="F184" s="462"/>
      <c r="G184" s="462"/>
      <c r="H184" s="462"/>
      <c r="I184" s="462"/>
      <c r="J184" s="462"/>
      <c r="K184" s="462"/>
      <c r="L184" s="462"/>
      <c r="M184" s="462"/>
      <c r="N184" s="462"/>
      <c r="O184" s="462"/>
      <c r="P184" s="462"/>
      <c r="Q184" s="462"/>
      <c r="R184" s="462"/>
      <c r="S184" s="462"/>
      <c r="T184" s="462"/>
      <c r="U184" s="462"/>
      <c r="V184" s="462"/>
      <c r="W184" s="462"/>
      <c r="X184" s="462"/>
    </row>
    <row r="185" spans="1:24" ht="15.75" customHeight="1" x14ac:dyDescent="0.3">
      <c r="A185" s="462"/>
      <c r="B185" s="462"/>
      <c r="C185" s="462"/>
      <c r="D185" s="462"/>
      <c r="E185" s="462"/>
      <c r="F185" s="462"/>
      <c r="G185" s="462"/>
      <c r="H185" s="462"/>
      <c r="I185" s="462"/>
      <c r="J185" s="462"/>
      <c r="K185" s="462"/>
      <c r="L185" s="462"/>
      <c r="M185" s="462"/>
      <c r="N185" s="462"/>
      <c r="O185" s="462"/>
      <c r="P185" s="462"/>
      <c r="Q185" s="462"/>
      <c r="R185" s="462"/>
      <c r="S185" s="462"/>
      <c r="T185" s="462"/>
      <c r="U185" s="462"/>
      <c r="V185" s="462"/>
      <c r="W185" s="462"/>
      <c r="X185" s="462"/>
    </row>
    <row r="186" spans="1:24" ht="15.75" customHeight="1" x14ac:dyDescent="0.3">
      <c r="A186" s="462"/>
      <c r="B186" s="462"/>
      <c r="C186" s="462"/>
      <c r="D186" s="462"/>
      <c r="E186" s="462"/>
      <c r="F186" s="462"/>
      <c r="G186" s="462"/>
      <c r="H186" s="462"/>
      <c r="I186" s="462"/>
      <c r="J186" s="462"/>
      <c r="K186" s="462"/>
      <c r="L186" s="462"/>
      <c r="M186" s="462"/>
      <c r="N186" s="462"/>
      <c r="O186" s="462"/>
      <c r="P186" s="462"/>
      <c r="Q186" s="462"/>
      <c r="R186" s="462"/>
      <c r="S186" s="462"/>
      <c r="T186" s="462"/>
      <c r="U186" s="462"/>
      <c r="V186" s="462"/>
      <c r="W186" s="462"/>
      <c r="X186" s="462"/>
    </row>
    <row r="187" spans="1:24" ht="15.75" customHeight="1" x14ac:dyDescent="0.3">
      <c r="A187" s="462"/>
      <c r="B187" s="462"/>
      <c r="C187" s="462"/>
      <c r="D187" s="462"/>
      <c r="E187" s="462"/>
      <c r="F187" s="462"/>
      <c r="G187" s="462"/>
      <c r="H187" s="462"/>
      <c r="I187" s="462"/>
      <c r="J187" s="462"/>
      <c r="K187" s="462"/>
      <c r="L187" s="462"/>
      <c r="M187" s="462"/>
      <c r="N187" s="462"/>
      <c r="O187" s="462"/>
      <c r="P187" s="462"/>
      <c r="Q187" s="462"/>
      <c r="R187" s="462"/>
      <c r="S187" s="462"/>
      <c r="T187" s="462"/>
      <c r="U187" s="462"/>
      <c r="V187" s="462"/>
      <c r="W187" s="462"/>
      <c r="X187" s="462"/>
    </row>
    <row r="188" spans="1:24" ht="15.75" customHeight="1" x14ac:dyDescent="0.3">
      <c r="A188" s="462"/>
      <c r="B188" s="462"/>
      <c r="C188" s="462"/>
      <c r="D188" s="462"/>
      <c r="E188" s="462"/>
      <c r="F188" s="462"/>
      <c r="G188" s="462"/>
      <c r="H188" s="462"/>
      <c r="I188" s="462"/>
      <c r="J188" s="462"/>
      <c r="K188" s="462"/>
      <c r="L188" s="462"/>
      <c r="M188" s="462"/>
      <c r="N188" s="462"/>
      <c r="O188" s="462"/>
      <c r="P188" s="462"/>
      <c r="Q188" s="462"/>
      <c r="R188" s="462"/>
      <c r="S188" s="462"/>
      <c r="T188" s="462"/>
      <c r="U188" s="462"/>
      <c r="V188" s="462"/>
      <c r="W188" s="462"/>
      <c r="X188" s="462"/>
    </row>
    <row r="189" spans="1:24" ht="15.75" customHeight="1" x14ac:dyDescent="0.3">
      <c r="A189" s="462"/>
      <c r="B189" s="462"/>
      <c r="C189" s="462"/>
      <c r="D189" s="462"/>
      <c r="E189" s="462"/>
      <c r="F189" s="462"/>
      <c r="G189" s="462"/>
      <c r="H189" s="462"/>
      <c r="I189" s="462"/>
      <c r="J189" s="462"/>
      <c r="K189" s="462"/>
      <c r="L189" s="462"/>
      <c r="M189" s="462"/>
      <c r="N189" s="462"/>
      <c r="O189" s="462"/>
      <c r="P189" s="462"/>
      <c r="Q189" s="462"/>
      <c r="R189" s="462"/>
      <c r="S189" s="462"/>
      <c r="T189" s="462"/>
      <c r="U189" s="462"/>
      <c r="V189" s="462"/>
      <c r="W189" s="462"/>
      <c r="X189" s="462"/>
    </row>
    <row r="190" spans="1:24" ht="15.75" customHeight="1" x14ac:dyDescent="0.3">
      <c r="A190" s="462"/>
      <c r="B190" s="462"/>
      <c r="C190" s="462"/>
      <c r="D190" s="462"/>
      <c r="E190" s="462"/>
      <c r="F190" s="462"/>
      <c r="G190" s="462"/>
      <c r="H190" s="462"/>
      <c r="I190" s="462"/>
      <c r="J190" s="462"/>
      <c r="K190" s="462"/>
      <c r="L190" s="462"/>
      <c r="M190" s="462"/>
      <c r="N190" s="462"/>
      <c r="O190" s="462"/>
      <c r="P190" s="462"/>
      <c r="Q190" s="462"/>
      <c r="R190" s="462"/>
      <c r="S190" s="462"/>
      <c r="T190" s="462"/>
      <c r="U190" s="462"/>
      <c r="V190" s="462"/>
      <c r="W190" s="462"/>
      <c r="X190" s="462"/>
    </row>
    <row r="191" spans="1:24" ht="15.75" customHeight="1" x14ac:dyDescent="0.3">
      <c r="A191" s="462"/>
      <c r="B191" s="462"/>
      <c r="C191" s="462"/>
      <c r="D191" s="462"/>
      <c r="E191" s="462"/>
      <c r="F191" s="462"/>
      <c r="G191" s="462"/>
      <c r="H191" s="462"/>
      <c r="I191" s="462"/>
      <c r="J191" s="462"/>
      <c r="K191" s="462"/>
      <c r="L191" s="462"/>
      <c r="M191" s="462"/>
      <c r="N191" s="462"/>
      <c r="O191" s="462"/>
      <c r="P191" s="462"/>
      <c r="Q191" s="462"/>
      <c r="R191" s="462"/>
      <c r="S191" s="462"/>
      <c r="T191" s="462"/>
      <c r="U191" s="462"/>
      <c r="V191" s="462"/>
      <c r="W191" s="462"/>
      <c r="X191" s="462"/>
    </row>
    <row r="192" spans="1:24" ht="15.75" customHeight="1" x14ac:dyDescent="0.3">
      <c r="A192" s="462"/>
      <c r="B192" s="462"/>
      <c r="C192" s="462"/>
      <c r="D192" s="462"/>
      <c r="E192" s="462"/>
      <c r="F192" s="462"/>
      <c r="G192" s="462"/>
      <c r="H192" s="462"/>
      <c r="I192" s="462"/>
      <c r="J192" s="462"/>
      <c r="K192" s="462"/>
      <c r="L192" s="462"/>
      <c r="M192" s="462"/>
      <c r="N192" s="462"/>
      <c r="O192" s="462"/>
      <c r="P192" s="462"/>
      <c r="Q192" s="462"/>
      <c r="R192" s="462"/>
      <c r="S192" s="462"/>
      <c r="T192" s="462"/>
      <c r="U192" s="462"/>
      <c r="V192" s="462"/>
      <c r="W192" s="462"/>
      <c r="X192" s="462"/>
    </row>
    <row r="193" spans="1:24" ht="15.75" customHeight="1" x14ac:dyDescent="0.3">
      <c r="A193" s="462"/>
      <c r="B193" s="462"/>
      <c r="C193" s="462"/>
      <c r="D193" s="462"/>
      <c r="E193" s="462"/>
      <c r="F193" s="462"/>
      <c r="G193" s="462"/>
      <c r="H193" s="462"/>
      <c r="I193" s="462"/>
      <c r="J193" s="462"/>
      <c r="K193" s="462"/>
      <c r="L193" s="462"/>
      <c r="M193" s="462"/>
      <c r="N193" s="462"/>
      <c r="O193" s="462"/>
      <c r="P193" s="462"/>
      <c r="Q193" s="462"/>
      <c r="R193" s="462"/>
      <c r="S193" s="462"/>
      <c r="T193" s="462"/>
      <c r="U193" s="462"/>
      <c r="V193" s="462"/>
      <c r="W193" s="462"/>
      <c r="X193" s="462"/>
    </row>
    <row r="194" spans="1:24" ht="15.75" customHeight="1" x14ac:dyDescent="0.3">
      <c r="A194" s="462"/>
      <c r="B194" s="462"/>
      <c r="C194" s="462"/>
      <c r="D194" s="462"/>
      <c r="E194" s="462"/>
      <c r="F194" s="462"/>
      <c r="G194" s="462"/>
      <c r="H194" s="462"/>
      <c r="I194" s="462"/>
      <c r="J194" s="462"/>
      <c r="K194" s="462"/>
      <c r="L194" s="462"/>
      <c r="M194" s="462"/>
      <c r="N194" s="462"/>
      <c r="O194" s="462"/>
      <c r="P194" s="462"/>
      <c r="Q194" s="462"/>
      <c r="R194" s="462"/>
      <c r="S194" s="462"/>
      <c r="T194" s="462"/>
      <c r="U194" s="462"/>
      <c r="V194" s="462"/>
      <c r="W194" s="462"/>
      <c r="X194" s="462"/>
    </row>
    <row r="195" spans="1:24" ht="15.75" customHeight="1" x14ac:dyDescent="0.3">
      <c r="A195" s="462"/>
      <c r="B195" s="462"/>
      <c r="C195" s="462"/>
      <c r="D195" s="462"/>
      <c r="E195" s="462"/>
      <c r="F195" s="462"/>
      <c r="G195" s="462"/>
      <c r="H195" s="462"/>
      <c r="I195" s="462"/>
      <c r="J195" s="462"/>
      <c r="K195" s="462"/>
      <c r="L195" s="462"/>
      <c r="M195" s="462"/>
      <c r="N195" s="462"/>
      <c r="O195" s="462"/>
      <c r="P195" s="462"/>
      <c r="Q195" s="462"/>
      <c r="R195" s="462"/>
      <c r="S195" s="462"/>
      <c r="T195" s="462"/>
      <c r="U195" s="462"/>
      <c r="V195" s="462"/>
      <c r="W195" s="462"/>
      <c r="X195" s="462"/>
    </row>
    <row r="196" spans="1:24" ht="15.75" customHeight="1" x14ac:dyDescent="0.3">
      <c r="A196" s="462"/>
      <c r="B196" s="462"/>
      <c r="C196" s="462"/>
      <c r="D196" s="462"/>
      <c r="E196" s="462"/>
      <c r="F196" s="462"/>
      <c r="G196" s="462"/>
      <c r="H196" s="462"/>
      <c r="I196" s="462"/>
      <c r="J196" s="462"/>
      <c r="K196" s="462"/>
      <c r="L196" s="462"/>
      <c r="M196" s="462"/>
      <c r="N196" s="462"/>
      <c r="O196" s="462"/>
      <c r="P196" s="462"/>
      <c r="Q196" s="462"/>
      <c r="R196" s="462"/>
      <c r="S196" s="462"/>
      <c r="T196" s="462"/>
      <c r="U196" s="462"/>
      <c r="V196" s="462"/>
      <c r="W196" s="462"/>
      <c r="X196" s="462"/>
    </row>
    <row r="197" spans="1:24" ht="15.75" customHeight="1" x14ac:dyDescent="0.3">
      <c r="A197" s="462"/>
      <c r="B197" s="462"/>
      <c r="C197" s="462"/>
      <c r="D197" s="462"/>
      <c r="E197" s="462"/>
      <c r="F197" s="462"/>
      <c r="G197" s="462"/>
      <c r="H197" s="462"/>
      <c r="I197" s="462"/>
      <c r="J197" s="462"/>
      <c r="K197" s="462"/>
      <c r="L197" s="462"/>
      <c r="M197" s="462"/>
      <c r="N197" s="462"/>
      <c r="O197" s="462"/>
      <c r="P197" s="462"/>
      <c r="Q197" s="462"/>
      <c r="R197" s="462"/>
      <c r="S197" s="462"/>
      <c r="T197" s="462"/>
      <c r="U197" s="462"/>
      <c r="V197" s="462"/>
      <c r="W197" s="462"/>
      <c r="X197" s="462"/>
    </row>
    <row r="198" spans="1:24" ht="15.75" customHeight="1" x14ac:dyDescent="0.3">
      <c r="A198" s="462"/>
      <c r="B198" s="462"/>
      <c r="C198" s="462"/>
      <c r="D198" s="462"/>
      <c r="E198" s="462"/>
      <c r="F198" s="462"/>
      <c r="G198" s="462"/>
      <c r="H198" s="462"/>
      <c r="I198" s="462"/>
      <c r="J198" s="462"/>
      <c r="K198" s="462"/>
      <c r="L198" s="462"/>
      <c r="M198" s="462"/>
      <c r="N198" s="462"/>
      <c r="O198" s="462"/>
      <c r="P198" s="462"/>
      <c r="Q198" s="462"/>
      <c r="R198" s="462"/>
      <c r="S198" s="462"/>
      <c r="T198" s="462"/>
      <c r="U198" s="462"/>
      <c r="V198" s="462"/>
      <c r="W198" s="462"/>
      <c r="X198" s="462"/>
    </row>
    <row r="199" spans="1:24" ht="15.75" customHeight="1" x14ac:dyDescent="0.3">
      <c r="A199" s="462"/>
      <c r="B199" s="462"/>
      <c r="C199" s="462"/>
      <c r="D199" s="462"/>
      <c r="E199" s="462"/>
      <c r="F199" s="462"/>
      <c r="G199" s="462"/>
      <c r="H199" s="462"/>
      <c r="I199" s="462"/>
      <c r="J199" s="462"/>
      <c r="K199" s="462"/>
      <c r="L199" s="462"/>
      <c r="M199" s="462"/>
      <c r="N199" s="462"/>
      <c r="O199" s="462"/>
      <c r="P199" s="462"/>
      <c r="Q199" s="462"/>
      <c r="R199" s="462"/>
      <c r="S199" s="462"/>
      <c r="T199" s="462"/>
      <c r="U199" s="462"/>
      <c r="V199" s="462"/>
      <c r="W199" s="462"/>
      <c r="X199" s="462"/>
    </row>
    <row r="200" spans="1:24" ht="15.75" customHeight="1" x14ac:dyDescent="0.3">
      <c r="A200" s="462"/>
      <c r="B200" s="462"/>
      <c r="C200" s="462"/>
      <c r="D200" s="462"/>
      <c r="E200" s="462"/>
      <c r="F200" s="462"/>
      <c r="G200" s="462"/>
      <c r="H200" s="462"/>
      <c r="I200" s="462"/>
      <c r="J200" s="462"/>
      <c r="K200" s="462"/>
      <c r="L200" s="462"/>
      <c r="M200" s="462"/>
      <c r="N200" s="462"/>
      <c r="O200" s="462"/>
      <c r="P200" s="462"/>
      <c r="Q200" s="462"/>
      <c r="R200" s="462"/>
      <c r="S200" s="462"/>
      <c r="T200" s="462"/>
      <c r="U200" s="462"/>
      <c r="V200" s="462"/>
      <c r="W200" s="462"/>
      <c r="X200" s="462"/>
    </row>
    <row r="201" spans="1:24" ht="15.75" customHeight="1" x14ac:dyDescent="0.3">
      <c r="A201" s="462"/>
      <c r="B201" s="462"/>
      <c r="C201" s="462"/>
      <c r="D201" s="462"/>
      <c r="E201" s="462"/>
      <c r="F201" s="462"/>
      <c r="G201" s="462"/>
      <c r="H201" s="462"/>
      <c r="I201" s="462"/>
      <c r="J201" s="462"/>
      <c r="K201" s="462"/>
      <c r="L201" s="462"/>
      <c r="M201" s="462"/>
      <c r="N201" s="462"/>
      <c r="O201" s="462"/>
      <c r="P201" s="462"/>
      <c r="Q201" s="462"/>
      <c r="R201" s="462"/>
      <c r="S201" s="462"/>
      <c r="T201" s="462"/>
      <c r="U201" s="462"/>
      <c r="V201" s="462"/>
      <c r="W201" s="462"/>
      <c r="X201" s="462"/>
    </row>
    <row r="202" spans="1:24" ht="15.75" customHeight="1" x14ac:dyDescent="0.3">
      <c r="A202" s="462"/>
      <c r="B202" s="462"/>
      <c r="C202" s="462"/>
      <c r="D202" s="462"/>
      <c r="E202" s="462"/>
      <c r="F202" s="462"/>
      <c r="G202" s="462"/>
      <c r="H202" s="462"/>
      <c r="I202" s="462"/>
      <c r="J202" s="462"/>
      <c r="K202" s="462"/>
      <c r="L202" s="462"/>
      <c r="M202" s="462"/>
      <c r="N202" s="462"/>
      <c r="O202" s="462"/>
      <c r="P202" s="462"/>
      <c r="Q202" s="462"/>
      <c r="R202" s="462"/>
      <c r="S202" s="462"/>
      <c r="T202" s="462"/>
      <c r="U202" s="462"/>
      <c r="V202" s="462"/>
      <c r="W202" s="462"/>
      <c r="X202" s="462"/>
    </row>
    <row r="203" spans="1:24" ht="15.75" customHeight="1" x14ac:dyDescent="0.3">
      <c r="A203" s="462"/>
      <c r="B203" s="462"/>
      <c r="C203" s="462"/>
      <c r="D203" s="462"/>
      <c r="E203" s="462"/>
      <c r="F203" s="462"/>
      <c r="G203" s="462"/>
      <c r="H203" s="462"/>
      <c r="I203" s="462"/>
      <c r="J203" s="462"/>
      <c r="K203" s="462"/>
      <c r="L203" s="462"/>
      <c r="M203" s="462"/>
      <c r="N203" s="462"/>
      <c r="O203" s="462"/>
      <c r="P203" s="462"/>
      <c r="Q203" s="462"/>
      <c r="R203" s="462"/>
      <c r="S203" s="462"/>
      <c r="T203" s="462"/>
      <c r="U203" s="462"/>
      <c r="V203" s="462"/>
      <c r="W203" s="462"/>
      <c r="X203" s="462"/>
    </row>
    <row r="204" spans="1:24" ht="15.75" customHeight="1" x14ac:dyDescent="0.3">
      <c r="A204" s="462"/>
      <c r="B204" s="462"/>
      <c r="C204" s="462"/>
      <c r="D204" s="462"/>
      <c r="E204" s="462"/>
      <c r="F204" s="462"/>
      <c r="G204" s="462"/>
      <c r="H204" s="462"/>
      <c r="I204" s="462"/>
      <c r="J204" s="462"/>
      <c r="K204" s="462"/>
      <c r="L204" s="462"/>
      <c r="M204" s="462"/>
      <c r="N204" s="462"/>
      <c r="O204" s="462"/>
      <c r="P204" s="462"/>
      <c r="Q204" s="462"/>
      <c r="R204" s="462"/>
      <c r="S204" s="462"/>
      <c r="T204" s="462"/>
      <c r="U204" s="462"/>
      <c r="V204" s="462"/>
      <c r="W204" s="462"/>
      <c r="X204" s="462"/>
    </row>
    <row r="205" spans="1:24" ht="15.75" customHeight="1" x14ac:dyDescent="0.3">
      <c r="A205" s="462"/>
      <c r="B205" s="462"/>
      <c r="C205" s="462"/>
      <c r="D205" s="462"/>
      <c r="E205" s="462"/>
      <c r="F205" s="462"/>
      <c r="G205" s="462"/>
      <c r="H205" s="462"/>
      <c r="I205" s="462"/>
      <c r="J205" s="462"/>
      <c r="K205" s="462"/>
      <c r="L205" s="462"/>
      <c r="M205" s="462"/>
      <c r="N205" s="462"/>
      <c r="O205" s="462"/>
      <c r="P205" s="462"/>
      <c r="Q205" s="462"/>
      <c r="R205" s="462"/>
      <c r="S205" s="462"/>
      <c r="T205" s="462"/>
      <c r="U205" s="462"/>
      <c r="V205" s="462"/>
      <c r="W205" s="462"/>
      <c r="X205" s="462"/>
    </row>
    <row r="206" spans="1:24" ht="15.75" customHeight="1" x14ac:dyDescent="0.3">
      <c r="A206" s="462"/>
      <c r="B206" s="462"/>
      <c r="C206" s="462"/>
      <c r="D206" s="462"/>
      <c r="E206" s="462"/>
      <c r="F206" s="462"/>
      <c r="G206" s="462"/>
      <c r="H206" s="462"/>
      <c r="I206" s="462"/>
      <c r="J206" s="462"/>
      <c r="K206" s="462"/>
      <c r="L206" s="462"/>
      <c r="M206" s="462"/>
      <c r="N206" s="462"/>
      <c r="O206" s="462"/>
      <c r="P206" s="462"/>
      <c r="Q206" s="462"/>
      <c r="R206" s="462"/>
      <c r="S206" s="462"/>
      <c r="T206" s="462"/>
      <c r="U206" s="462"/>
      <c r="V206" s="462"/>
      <c r="W206" s="462"/>
      <c r="X206" s="462"/>
    </row>
    <row r="207" spans="1:24" ht="15.75" customHeight="1" x14ac:dyDescent="0.3">
      <c r="A207" s="462"/>
      <c r="B207" s="462"/>
      <c r="C207" s="462"/>
      <c r="D207" s="462"/>
      <c r="E207" s="462"/>
      <c r="F207" s="462"/>
      <c r="G207" s="462"/>
      <c r="H207" s="462"/>
      <c r="I207" s="462"/>
      <c r="J207" s="462"/>
      <c r="K207" s="462"/>
      <c r="L207" s="462"/>
      <c r="M207" s="462"/>
      <c r="N207" s="462"/>
      <c r="O207" s="462"/>
      <c r="P207" s="462"/>
      <c r="Q207" s="462"/>
      <c r="R207" s="462"/>
      <c r="S207" s="462"/>
      <c r="T207" s="462"/>
      <c r="U207" s="462"/>
      <c r="V207" s="462"/>
      <c r="W207" s="462"/>
      <c r="X207" s="462"/>
    </row>
    <row r="208" spans="1:24" ht="15.75" customHeight="1" x14ac:dyDescent="0.3">
      <c r="A208" s="462"/>
      <c r="B208" s="462"/>
      <c r="C208" s="462"/>
      <c r="D208" s="462"/>
      <c r="E208" s="462"/>
      <c r="F208" s="462"/>
      <c r="G208" s="462"/>
      <c r="H208" s="462"/>
      <c r="I208" s="462"/>
      <c r="J208" s="462"/>
      <c r="K208" s="462"/>
      <c r="L208" s="462"/>
      <c r="M208" s="462"/>
      <c r="N208" s="462"/>
      <c r="O208" s="462"/>
      <c r="P208" s="462"/>
      <c r="Q208" s="462"/>
      <c r="R208" s="462"/>
      <c r="S208" s="462"/>
      <c r="T208" s="462"/>
      <c r="U208" s="462"/>
      <c r="V208" s="462"/>
      <c r="W208" s="462"/>
      <c r="X208" s="462"/>
    </row>
    <row r="209" spans="1:24" ht="15.75" customHeight="1" x14ac:dyDescent="0.3">
      <c r="A209" s="462"/>
      <c r="B209" s="462"/>
      <c r="C209" s="462"/>
      <c r="D209" s="462"/>
      <c r="E209" s="462"/>
      <c r="F209" s="462"/>
      <c r="G209" s="462"/>
      <c r="H209" s="462"/>
      <c r="I209" s="462"/>
      <c r="J209" s="462"/>
      <c r="K209" s="462"/>
      <c r="L209" s="462"/>
      <c r="M209" s="462"/>
      <c r="N209" s="462"/>
      <c r="O209" s="462"/>
      <c r="P209" s="462"/>
      <c r="Q209" s="462"/>
      <c r="R209" s="462"/>
      <c r="S209" s="462"/>
      <c r="T209" s="462"/>
      <c r="U209" s="462"/>
      <c r="V209" s="462"/>
      <c r="W209" s="462"/>
      <c r="X209" s="462"/>
    </row>
    <row r="210" spans="1:24" ht="15.75" customHeight="1" x14ac:dyDescent="0.3">
      <c r="A210" s="462"/>
      <c r="B210" s="462"/>
      <c r="C210" s="462"/>
      <c r="D210" s="462"/>
      <c r="E210" s="462"/>
      <c r="F210" s="462"/>
      <c r="G210" s="462"/>
      <c r="H210" s="462"/>
      <c r="I210" s="462"/>
      <c r="J210" s="462"/>
      <c r="K210" s="462"/>
      <c r="L210" s="462"/>
      <c r="M210" s="462"/>
      <c r="N210" s="462"/>
      <c r="O210" s="462"/>
      <c r="P210" s="462"/>
      <c r="Q210" s="462"/>
      <c r="R210" s="462"/>
      <c r="S210" s="462"/>
      <c r="T210" s="462"/>
      <c r="U210" s="462"/>
      <c r="V210" s="462"/>
      <c r="W210" s="462"/>
      <c r="X210" s="462"/>
    </row>
    <row r="211" spans="1:24" ht="15.75" customHeight="1" x14ac:dyDescent="0.3">
      <c r="A211" s="462"/>
      <c r="B211" s="462"/>
      <c r="C211" s="462"/>
      <c r="D211" s="462"/>
      <c r="E211" s="462"/>
      <c r="F211" s="462"/>
      <c r="G211" s="462"/>
      <c r="H211" s="462"/>
      <c r="I211" s="462"/>
      <c r="J211" s="462"/>
      <c r="K211" s="462"/>
      <c r="L211" s="462"/>
      <c r="M211" s="462"/>
      <c r="N211" s="462"/>
      <c r="O211" s="462"/>
      <c r="P211" s="462"/>
      <c r="Q211" s="462"/>
      <c r="R211" s="462"/>
      <c r="S211" s="462"/>
      <c r="T211" s="462"/>
      <c r="U211" s="462"/>
      <c r="V211" s="462"/>
      <c r="W211" s="462"/>
      <c r="X211" s="462"/>
    </row>
    <row r="212" spans="1:24" ht="15.75" customHeight="1" x14ac:dyDescent="0.3">
      <c r="A212" s="462"/>
      <c r="B212" s="462"/>
      <c r="C212" s="462"/>
      <c r="D212" s="462"/>
      <c r="E212" s="462"/>
      <c r="F212" s="462"/>
      <c r="G212" s="462"/>
      <c r="H212" s="462"/>
      <c r="I212" s="462"/>
      <c r="J212" s="462"/>
      <c r="K212" s="462"/>
      <c r="L212" s="462"/>
      <c r="M212" s="462"/>
      <c r="N212" s="462"/>
      <c r="O212" s="462"/>
      <c r="P212" s="462"/>
      <c r="Q212" s="462"/>
      <c r="R212" s="462"/>
      <c r="S212" s="462"/>
      <c r="T212" s="462"/>
      <c r="U212" s="462"/>
      <c r="V212" s="462"/>
      <c r="W212" s="462"/>
      <c r="X212" s="462"/>
    </row>
    <row r="213" spans="1:24" ht="15.75" customHeight="1" x14ac:dyDescent="0.3">
      <c r="A213" s="462"/>
      <c r="B213" s="462"/>
      <c r="C213" s="462"/>
      <c r="D213" s="462"/>
      <c r="E213" s="462"/>
      <c r="F213" s="462"/>
      <c r="G213" s="462"/>
      <c r="H213" s="462"/>
      <c r="I213" s="462"/>
      <c r="J213" s="462"/>
      <c r="K213" s="462"/>
      <c r="L213" s="462"/>
      <c r="M213" s="462"/>
      <c r="N213" s="462"/>
      <c r="O213" s="462"/>
      <c r="P213" s="462"/>
      <c r="Q213" s="462"/>
      <c r="R213" s="462"/>
      <c r="S213" s="462"/>
      <c r="T213" s="462"/>
      <c r="U213" s="462"/>
      <c r="V213" s="462"/>
      <c r="W213" s="462"/>
      <c r="X213" s="462"/>
    </row>
    <row r="214" spans="1:24" ht="15.75" customHeight="1" x14ac:dyDescent="0.3">
      <c r="A214" s="462"/>
      <c r="B214" s="462"/>
      <c r="C214" s="462"/>
      <c r="D214" s="462"/>
      <c r="E214" s="462"/>
      <c r="F214" s="462"/>
      <c r="G214" s="462"/>
      <c r="H214" s="462"/>
      <c r="I214" s="462"/>
      <c r="J214" s="462"/>
      <c r="K214" s="462"/>
      <c r="L214" s="462"/>
      <c r="M214" s="462"/>
      <c r="N214" s="462"/>
      <c r="O214" s="462"/>
      <c r="P214" s="462"/>
      <c r="Q214" s="462"/>
      <c r="R214" s="462"/>
      <c r="S214" s="462"/>
      <c r="T214" s="462"/>
      <c r="U214" s="462"/>
      <c r="V214" s="462"/>
      <c r="W214" s="462"/>
      <c r="X214" s="462"/>
    </row>
    <row r="215" spans="1:24" ht="15.75" customHeight="1" x14ac:dyDescent="0.3">
      <c r="A215" s="462"/>
      <c r="B215" s="462"/>
      <c r="C215" s="462"/>
      <c r="D215" s="462"/>
      <c r="E215" s="462"/>
      <c r="F215" s="462"/>
      <c r="G215" s="462"/>
      <c r="H215" s="462"/>
      <c r="I215" s="462"/>
      <c r="J215" s="462"/>
      <c r="K215" s="462"/>
      <c r="L215" s="462"/>
      <c r="M215" s="462"/>
      <c r="N215" s="462"/>
      <c r="O215" s="462"/>
      <c r="P215" s="462"/>
      <c r="Q215" s="462"/>
      <c r="R215" s="462"/>
      <c r="S215" s="462"/>
      <c r="T215" s="462"/>
      <c r="U215" s="462"/>
      <c r="V215" s="462"/>
      <c r="W215" s="462"/>
      <c r="X215" s="462"/>
    </row>
    <row r="216" spans="1:24" ht="15.75" customHeight="1" x14ac:dyDescent="0.3">
      <c r="A216" s="462"/>
      <c r="B216" s="462"/>
      <c r="C216" s="462"/>
      <c r="D216" s="462"/>
      <c r="E216" s="462"/>
      <c r="F216" s="462"/>
      <c r="G216" s="462"/>
      <c r="H216" s="462"/>
      <c r="I216" s="462"/>
      <c r="J216" s="462"/>
      <c r="K216" s="462"/>
      <c r="L216" s="462"/>
      <c r="M216" s="462"/>
      <c r="N216" s="462"/>
      <c r="O216" s="462"/>
      <c r="P216" s="462"/>
      <c r="Q216" s="462"/>
      <c r="R216" s="462"/>
      <c r="S216" s="462"/>
      <c r="T216" s="462"/>
      <c r="U216" s="462"/>
      <c r="V216" s="462"/>
      <c r="W216" s="462"/>
      <c r="X216" s="462"/>
    </row>
    <row r="217" spans="1:24" ht="15.75" customHeight="1" x14ac:dyDescent="0.3">
      <c r="A217" s="462"/>
      <c r="B217" s="462"/>
      <c r="C217" s="462"/>
      <c r="D217" s="462"/>
      <c r="E217" s="462"/>
      <c r="F217" s="462"/>
      <c r="G217" s="462"/>
      <c r="H217" s="462"/>
      <c r="I217" s="462"/>
      <c r="J217" s="462"/>
      <c r="K217" s="462"/>
      <c r="L217" s="462"/>
      <c r="M217" s="462"/>
      <c r="N217" s="462"/>
      <c r="O217" s="462"/>
      <c r="P217" s="462"/>
      <c r="Q217" s="462"/>
      <c r="R217" s="462"/>
      <c r="S217" s="462"/>
      <c r="T217" s="462"/>
      <c r="U217" s="462"/>
      <c r="V217" s="462"/>
      <c r="W217" s="462"/>
      <c r="X217" s="462"/>
    </row>
    <row r="218" spans="1:24" ht="15.75" customHeight="1" x14ac:dyDescent="0.3">
      <c r="A218" s="462"/>
      <c r="B218" s="462"/>
      <c r="C218" s="462"/>
      <c r="D218" s="462"/>
      <c r="E218" s="462"/>
      <c r="F218" s="462"/>
      <c r="G218" s="462"/>
      <c r="H218" s="462"/>
      <c r="I218" s="462"/>
      <c r="J218" s="462"/>
      <c r="K218" s="462"/>
      <c r="L218" s="462"/>
      <c r="M218" s="462"/>
      <c r="N218" s="462"/>
      <c r="O218" s="462"/>
      <c r="P218" s="462"/>
      <c r="Q218" s="462"/>
      <c r="R218" s="462"/>
      <c r="S218" s="462"/>
      <c r="T218" s="462"/>
      <c r="U218" s="462"/>
      <c r="V218" s="462"/>
      <c r="W218" s="462"/>
      <c r="X218" s="462"/>
    </row>
    <row r="219" spans="1:24" ht="15.75" customHeight="1" x14ac:dyDescent="0.3">
      <c r="A219" s="462"/>
      <c r="B219" s="462"/>
      <c r="C219" s="462"/>
      <c r="D219" s="462"/>
      <c r="E219" s="462"/>
      <c r="F219" s="462"/>
      <c r="G219" s="462"/>
      <c r="H219" s="462"/>
      <c r="I219" s="462"/>
      <c r="J219" s="462"/>
      <c r="K219" s="462"/>
      <c r="L219" s="462"/>
      <c r="M219" s="462"/>
      <c r="N219" s="462"/>
      <c r="O219" s="462"/>
      <c r="P219" s="462"/>
      <c r="Q219" s="462"/>
      <c r="R219" s="462"/>
      <c r="S219" s="462"/>
      <c r="T219" s="462"/>
      <c r="U219" s="462"/>
      <c r="V219" s="462"/>
      <c r="W219" s="462"/>
      <c r="X219" s="462"/>
    </row>
    <row r="220" spans="1:24" ht="15.75" customHeight="1" x14ac:dyDescent="0.3">
      <c r="A220" s="462"/>
      <c r="B220" s="462"/>
      <c r="C220" s="462"/>
      <c r="D220" s="462"/>
      <c r="E220" s="462"/>
      <c r="F220" s="462"/>
      <c r="G220" s="462"/>
      <c r="H220" s="462"/>
      <c r="I220" s="462"/>
      <c r="J220" s="462"/>
      <c r="K220" s="462"/>
      <c r="L220" s="462"/>
      <c r="M220" s="462"/>
      <c r="N220" s="462"/>
      <c r="O220" s="462"/>
      <c r="P220" s="462"/>
      <c r="Q220" s="462"/>
      <c r="R220" s="462"/>
      <c r="S220" s="462"/>
      <c r="T220" s="462"/>
      <c r="U220" s="462"/>
      <c r="V220" s="462"/>
      <c r="W220" s="462"/>
      <c r="X220" s="462"/>
    </row>
    <row r="221" spans="1:24" ht="15.75" customHeight="1" x14ac:dyDescent="0.3">
      <c r="A221" s="462"/>
      <c r="B221" s="462"/>
      <c r="C221" s="462"/>
      <c r="D221" s="462"/>
      <c r="E221" s="462"/>
      <c r="F221" s="462"/>
      <c r="G221" s="462"/>
      <c r="H221" s="462"/>
      <c r="I221" s="462"/>
      <c r="J221" s="462"/>
      <c r="K221" s="462"/>
      <c r="L221" s="462"/>
      <c r="M221" s="462"/>
      <c r="N221" s="462"/>
      <c r="O221" s="462"/>
      <c r="P221" s="462"/>
      <c r="Q221" s="462"/>
      <c r="R221" s="462"/>
      <c r="S221" s="462"/>
      <c r="T221" s="462"/>
      <c r="U221" s="462"/>
      <c r="V221" s="462"/>
      <c r="W221" s="462"/>
      <c r="X221" s="462"/>
    </row>
    <row r="222" spans="1:24" ht="15.75" customHeight="1" x14ac:dyDescent="0.3">
      <c r="A222" s="462"/>
      <c r="B222" s="462"/>
      <c r="C222" s="462"/>
      <c r="D222" s="462"/>
      <c r="E222" s="462"/>
      <c r="F222" s="462"/>
      <c r="G222" s="462"/>
      <c r="H222" s="462"/>
      <c r="I222" s="462"/>
      <c r="J222" s="462"/>
      <c r="K222" s="462"/>
      <c r="L222" s="462"/>
      <c r="M222" s="462"/>
      <c r="N222" s="462"/>
      <c r="O222" s="462"/>
      <c r="P222" s="462"/>
      <c r="Q222" s="462"/>
      <c r="R222" s="462"/>
      <c r="S222" s="462"/>
      <c r="T222" s="462"/>
      <c r="U222" s="462"/>
      <c r="V222" s="462"/>
      <c r="W222" s="462"/>
      <c r="X222" s="462"/>
    </row>
    <row r="223" spans="1:24" ht="15.75" customHeight="1" x14ac:dyDescent="0.3">
      <c r="A223" s="462"/>
      <c r="B223" s="462"/>
      <c r="C223" s="462"/>
      <c r="D223" s="462"/>
      <c r="E223" s="462"/>
      <c r="F223" s="462"/>
      <c r="G223" s="462"/>
      <c r="H223" s="462"/>
      <c r="I223" s="462"/>
      <c r="J223" s="462"/>
      <c r="K223" s="462"/>
      <c r="L223" s="462"/>
      <c r="M223" s="462"/>
      <c r="N223" s="462"/>
      <c r="O223" s="462"/>
      <c r="P223" s="462"/>
      <c r="Q223" s="462"/>
      <c r="R223" s="462"/>
      <c r="S223" s="462"/>
      <c r="T223" s="462"/>
      <c r="U223" s="462"/>
      <c r="V223" s="462"/>
      <c r="W223" s="462"/>
      <c r="X223" s="462"/>
    </row>
    <row r="224" spans="1:24" ht="15.75" customHeight="1" x14ac:dyDescent="0.3">
      <c r="A224" s="462"/>
      <c r="B224" s="462"/>
      <c r="C224" s="462"/>
      <c r="D224" s="462"/>
      <c r="E224" s="462"/>
      <c r="F224" s="462"/>
      <c r="G224" s="462"/>
      <c r="H224" s="462"/>
      <c r="I224" s="462"/>
      <c r="J224" s="462"/>
      <c r="K224" s="462"/>
      <c r="L224" s="462"/>
      <c r="M224" s="462"/>
      <c r="N224" s="462"/>
      <c r="O224" s="462"/>
      <c r="P224" s="462"/>
      <c r="Q224" s="462"/>
      <c r="R224" s="462"/>
      <c r="S224" s="462"/>
      <c r="T224" s="462"/>
      <c r="U224" s="462"/>
      <c r="V224" s="462"/>
      <c r="W224" s="462"/>
      <c r="X224" s="462"/>
    </row>
    <row r="225" spans="1:24" ht="15.75" customHeight="1" x14ac:dyDescent="0.3">
      <c r="A225" s="462"/>
      <c r="B225" s="462"/>
      <c r="C225" s="462"/>
      <c r="D225" s="462"/>
      <c r="E225" s="462"/>
      <c r="F225" s="462"/>
      <c r="G225" s="462"/>
      <c r="H225" s="462"/>
      <c r="I225" s="462"/>
      <c r="J225" s="462"/>
      <c r="K225" s="462"/>
      <c r="L225" s="462"/>
      <c r="M225" s="462"/>
      <c r="N225" s="462"/>
      <c r="O225" s="462"/>
      <c r="P225" s="462"/>
      <c r="Q225" s="462"/>
      <c r="R225" s="462"/>
      <c r="S225" s="462"/>
      <c r="T225" s="462"/>
      <c r="U225" s="462"/>
      <c r="V225" s="462"/>
      <c r="W225" s="462"/>
      <c r="X225" s="462"/>
    </row>
    <row r="226" spans="1:24" ht="15.75" customHeight="1" x14ac:dyDescent="0.3">
      <c r="A226" s="462"/>
      <c r="B226" s="462"/>
      <c r="C226" s="462"/>
      <c r="D226" s="462"/>
      <c r="E226" s="462"/>
      <c r="F226" s="462"/>
      <c r="G226" s="462"/>
      <c r="H226" s="462"/>
      <c r="I226" s="462"/>
      <c r="J226" s="462"/>
      <c r="K226" s="462"/>
      <c r="L226" s="462"/>
      <c r="M226" s="462"/>
      <c r="N226" s="462"/>
      <c r="O226" s="462"/>
      <c r="P226" s="462"/>
      <c r="Q226" s="462"/>
      <c r="R226" s="462"/>
      <c r="S226" s="462"/>
      <c r="T226" s="462"/>
      <c r="U226" s="462"/>
      <c r="V226" s="462"/>
      <c r="W226" s="462"/>
      <c r="X226" s="462"/>
    </row>
    <row r="227" spans="1:24" ht="15.75" customHeight="1" x14ac:dyDescent="0.3">
      <c r="A227" s="462"/>
      <c r="B227" s="462"/>
      <c r="C227" s="462"/>
      <c r="D227" s="462"/>
      <c r="E227" s="462"/>
      <c r="F227" s="462"/>
      <c r="G227" s="462"/>
      <c r="H227" s="462"/>
      <c r="I227" s="462"/>
      <c r="J227" s="462"/>
      <c r="K227" s="462"/>
      <c r="L227" s="462"/>
      <c r="M227" s="462"/>
      <c r="N227" s="462"/>
      <c r="O227" s="462"/>
      <c r="P227" s="462"/>
      <c r="Q227" s="462"/>
      <c r="R227" s="462"/>
      <c r="S227" s="462"/>
      <c r="T227" s="462"/>
      <c r="U227" s="462"/>
      <c r="V227" s="462"/>
      <c r="W227" s="462"/>
      <c r="X227" s="462"/>
    </row>
    <row r="228" spans="1:24" ht="15.75" customHeight="1" x14ac:dyDescent="0.3">
      <c r="A228" s="462"/>
      <c r="B228" s="462"/>
      <c r="C228" s="462"/>
      <c r="D228" s="462"/>
      <c r="E228" s="462"/>
      <c r="F228" s="462"/>
      <c r="G228" s="462"/>
      <c r="H228" s="462"/>
      <c r="I228" s="462"/>
      <c r="J228" s="462"/>
      <c r="K228" s="462"/>
      <c r="L228" s="462"/>
      <c r="M228" s="462"/>
      <c r="N228" s="462"/>
      <c r="O228" s="462"/>
      <c r="P228" s="462"/>
      <c r="Q228" s="462"/>
      <c r="R228" s="462"/>
      <c r="S228" s="462"/>
      <c r="T228" s="462"/>
      <c r="U228" s="462"/>
      <c r="V228" s="462"/>
      <c r="W228" s="462"/>
      <c r="X228" s="462"/>
    </row>
    <row r="229" spans="1:24" ht="15.75" customHeight="1" x14ac:dyDescent="0.3">
      <c r="A229" s="462"/>
      <c r="B229" s="462"/>
      <c r="C229" s="462"/>
      <c r="D229" s="462"/>
      <c r="E229" s="462"/>
      <c r="F229" s="462"/>
      <c r="G229" s="462"/>
      <c r="H229" s="462"/>
      <c r="I229" s="462"/>
      <c r="J229" s="462"/>
      <c r="K229" s="462"/>
      <c r="L229" s="462"/>
      <c r="M229" s="462"/>
      <c r="N229" s="462"/>
      <c r="O229" s="462"/>
      <c r="P229" s="462"/>
      <c r="Q229" s="462"/>
      <c r="R229" s="462"/>
      <c r="S229" s="462"/>
      <c r="T229" s="462"/>
      <c r="U229" s="462"/>
      <c r="V229" s="462"/>
      <c r="W229" s="462"/>
      <c r="X229" s="462"/>
    </row>
    <row r="230" spans="1:24" ht="15.75" customHeight="1" x14ac:dyDescent="0.3">
      <c r="A230" s="462"/>
      <c r="B230" s="462"/>
      <c r="C230" s="462"/>
      <c r="D230" s="462"/>
      <c r="E230" s="462"/>
      <c r="F230" s="462"/>
      <c r="G230" s="462"/>
      <c r="H230" s="462"/>
      <c r="I230" s="462"/>
      <c r="J230" s="462"/>
      <c r="K230" s="462"/>
      <c r="L230" s="462"/>
      <c r="M230" s="462"/>
      <c r="N230" s="462"/>
      <c r="O230" s="462"/>
      <c r="P230" s="462"/>
      <c r="Q230" s="462"/>
      <c r="R230" s="462"/>
      <c r="S230" s="462"/>
      <c r="T230" s="462"/>
      <c r="U230" s="462"/>
      <c r="V230" s="462"/>
      <c r="W230" s="462"/>
      <c r="X230" s="462"/>
    </row>
    <row r="231" spans="1:24" ht="15.75" customHeight="1" x14ac:dyDescent="0.3">
      <c r="A231" s="462"/>
      <c r="B231" s="462"/>
      <c r="C231" s="462"/>
      <c r="D231" s="462"/>
      <c r="E231" s="462"/>
      <c r="F231" s="462"/>
      <c r="G231" s="462"/>
      <c r="H231" s="462"/>
      <c r="I231" s="462"/>
      <c r="J231" s="462"/>
      <c r="K231" s="462"/>
      <c r="L231" s="462"/>
      <c r="M231" s="462"/>
      <c r="N231" s="462"/>
      <c r="O231" s="462"/>
      <c r="P231" s="462"/>
      <c r="Q231" s="462"/>
      <c r="R231" s="462"/>
      <c r="S231" s="462"/>
      <c r="T231" s="462"/>
      <c r="U231" s="462"/>
      <c r="V231" s="462"/>
      <c r="W231" s="462"/>
      <c r="X231" s="462"/>
    </row>
    <row r="232" spans="1:24" ht="15.75" customHeight="1" x14ac:dyDescent="0.3">
      <c r="A232" s="462"/>
      <c r="B232" s="462"/>
      <c r="C232" s="462"/>
      <c r="D232" s="462"/>
      <c r="E232" s="462"/>
      <c r="F232" s="462"/>
      <c r="G232" s="462"/>
      <c r="H232" s="462"/>
      <c r="I232" s="462"/>
      <c r="J232" s="462"/>
      <c r="K232" s="462"/>
      <c r="L232" s="462"/>
      <c r="M232" s="462"/>
      <c r="N232" s="462"/>
      <c r="O232" s="462"/>
      <c r="P232" s="462"/>
      <c r="Q232" s="462"/>
      <c r="R232" s="462"/>
      <c r="S232" s="462"/>
      <c r="T232" s="462"/>
      <c r="U232" s="462"/>
      <c r="V232" s="462"/>
      <c r="W232" s="462"/>
      <c r="X232" s="462"/>
    </row>
    <row r="233" spans="1:24" ht="15.75" customHeight="1" x14ac:dyDescent="0.3">
      <c r="A233" s="462"/>
      <c r="B233" s="462"/>
      <c r="C233" s="462"/>
      <c r="D233" s="462"/>
      <c r="E233" s="462"/>
      <c r="F233" s="462"/>
      <c r="G233" s="462"/>
      <c r="H233" s="462"/>
      <c r="I233" s="462"/>
      <c r="J233" s="462"/>
      <c r="K233" s="462"/>
      <c r="L233" s="462"/>
      <c r="M233" s="462"/>
      <c r="N233" s="462"/>
      <c r="O233" s="462"/>
      <c r="P233" s="462"/>
      <c r="Q233" s="462"/>
      <c r="R233" s="462"/>
      <c r="S233" s="462"/>
      <c r="T233" s="462"/>
      <c r="U233" s="462"/>
      <c r="V233" s="462"/>
      <c r="W233" s="462"/>
      <c r="X233" s="462"/>
    </row>
    <row r="234" spans="1:24" ht="15.75" customHeight="1" x14ac:dyDescent="0.3">
      <c r="A234" s="462"/>
      <c r="B234" s="462"/>
      <c r="C234" s="462"/>
      <c r="D234" s="462"/>
      <c r="E234" s="462"/>
      <c r="F234" s="462"/>
      <c r="G234" s="462"/>
      <c r="H234" s="462"/>
      <c r="I234" s="462"/>
      <c r="J234" s="462"/>
      <c r="K234" s="462"/>
      <c r="L234" s="462"/>
      <c r="M234" s="462"/>
      <c r="N234" s="462"/>
      <c r="O234" s="462"/>
      <c r="P234" s="462"/>
      <c r="Q234" s="462"/>
      <c r="R234" s="462"/>
      <c r="S234" s="462"/>
      <c r="T234" s="462"/>
      <c r="U234" s="462"/>
      <c r="V234" s="462"/>
      <c r="W234" s="462"/>
      <c r="X234" s="462"/>
    </row>
    <row r="235" spans="1:24" ht="15.75" customHeight="1" x14ac:dyDescent="0.3">
      <c r="A235" s="462"/>
      <c r="B235" s="462"/>
      <c r="C235" s="462"/>
      <c r="D235" s="462"/>
      <c r="E235" s="462"/>
      <c r="F235" s="462"/>
      <c r="G235" s="462"/>
      <c r="H235" s="462"/>
      <c r="I235" s="462"/>
      <c r="J235" s="462"/>
      <c r="K235" s="462"/>
      <c r="L235" s="462"/>
      <c r="M235" s="462"/>
      <c r="N235" s="462"/>
      <c r="O235" s="462"/>
      <c r="P235" s="462"/>
      <c r="Q235" s="462"/>
      <c r="R235" s="462"/>
      <c r="S235" s="462"/>
      <c r="T235" s="462"/>
      <c r="U235" s="462"/>
      <c r="V235" s="462"/>
      <c r="W235" s="462"/>
      <c r="X235" s="462"/>
    </row>
    <row r="236" spans="1:24" ht="15.75" customHeight="1" x14ac:dyDescent="0.3">
      <c r="A236" s="462"/>
      <c r="B236" s="462"/>
      <c r="C236" s="462"/>
      <c r="D236" s="462"/>
      <c r="E236" s="462"/>
      <c r="F236" s="462"/>
      <c r="G236" s="462"/>
      <c r="H236" s="462"/>
      <c r="I236" s="462"/>
      <c r="J236" s="462"/>
      <c r="K236" s="462"/>
      <c r="L236" s="462"/>
      <c r="M236" s="462"/>
      <c r="N236" s="462"/>
      <c r="O236" s="462"/>
      <c r="P236" s="462"/>
      <c r="Q236" s="462"/>
      <c r="R236" s="462"/>
      <c r="S236" s="462"/>
      <c r="T236" s="462"/>
      <c r="U236" s="462"/>
      <c r="V236" s="462"/>
      <c r="W236" s="462"/>
      <c r="X236" s="462"/>
    </row>
    <row r="237" spans="1:24" ht="15.75" customHeight="1" x14ac:dyDescent="0.3">
      <c r="A237" s="462"/>
      <c r="B237" s="462"/>
      <c r="C237" s="462"/>
      <c r="D237" s="462"/>
      <c r="E237" s="462"/>
      <c r="F237" s="462"/>
      <c r="G237" s="462"/>
      <c r="H237" s="462"/>
      <c r="I237" s="462"/>
      <c r="J237" s="462"/>
      <c r="K237" s="462"/>
      <c r="L237" s="462"/>
      <c r="M237" s="462"/>
      <c r="N237" s="462"/>
      <c r="O237" s="462"/>
      <c r="P237" s="462"/>
      <c r="Q237" s="462"/>
      <c r="R237" s="462"/>
      <c r="S237" s="462"/>
      <c r="T237" s="462"/>
      <c r="U237" s="462"/>
      <c r="V237" s="462"/>
      <c r="W237" s="462"/>
      <c r="X237" s="462"/>
    </row>
    <row r="238" spans="1:24" ht="15.75" customHeight="1" x14ac:dyDescent="0.3">
      <c r="A238" s="462"/>
      <c r="B238" s="462"/>
      <c r="C238" s="462"/>
      <c r="D238" s="462"/>
      <c r="E238" s="462"/>
      <c r="F238" s="462"/>
      <c r="G238" s="462"/>
      <c r="H238" s="462"/>
      <c r="I238" s="462"/>
      <c r="J238" s="462"/>
      <c r="K238" s="462"/>
      <c r="L238" s="462"/>
      <c r="M238" s="462"/>
      <c r="N238" s="462"/>
      <c r="O238" s="462"/>
      <c r="P238" s="462"/>
      <c r="Q238" s="462"/>
      <c r="R238" s="462"/>
      <c r="S238" s="462"/>
      <c r="T238" s="462"/>
      <c r="U238" s="462"/>
      <c r="V238" s="462"/>
      <c r="W238" s="462"/>
      <c r="X238" s="462"/>
    </row>
    <row r="239" spans="1:24" ht="15.75" customHeight="1" x14ac:dyDescent="0.3">
      <c r="A239" s="462"/>
      <c r="B239" s="462"/>
      <c r="C239" s="462"/>
      <c r="D239" s="462"/>
      <c r="E239" s="462"/>
      <c r="F239" s="462"/>
      <c r="G239" s="462"/>
      <c r="H239" s="462"/>
      <c r="I239" s="462"/>
      <c r="J239" s="462"/>
      <c r="K239" s="462"/>
      <c r="L239" s="462"/>
      <c r="M239" s="462"/>
      <c r="N239" s="462"/>
      <c r="O239" s="462"/>
      <c r="P239" s="462"/>
      <c r="Q239" s="462"/>
      <c r="R239" s="462"/>
      <c r="S239" s="462"/>
      <c r="T239" s="462"/>
      <c r="U239" s="462"/>
      <c r="V239" s="462"/>
      <c r="W239" s="462"/>
      <c r="X239" s="462"/>
    </row>
    <row r="240" spans="1:24" ht="15.75" customHeight="1" x14ac:dyDescent="0.3">
      <c r="A240" s="462"/>
      <c r="B240" s="462"/>
      <c r="C240" s="462"/>
      <c r="D240" s="462"/>
      <c r="E240" s="462"/>
      <c r="F240" s="462"/>
      <c r="G240" s="462"/>
      <c r="H240" s="462"/>
      <c r="I240" s="462"/>
      <c r="J240" s="462"/>
      <c r="K240" s="462"/>
      <c r="L240" s="462"/>
      <c r="M240" s="462"/>
      <c r="N240" s="462"/>
      <c r="O240" s="462"/>
      <c r="P240" s="462"/>
      <c r="Q240" s="462"/>
      <c r="R240" s="462"/>
      <c r="S240" s="462"/>
      <c r="T240" s="462"/>
      <c r="U240" s="462"/>
      <c r="V240" s="462"/>
      <c r="W240" s="462"/>
      <c r="X240" s="462"/>
    </row>
    <row r="241" spans="1:24" ht="15.75" customHeight="1" x14ac:dyDescent="0.3">
      <c r="A241" s="462"/>
      <c r="B241" s="462"/>
      <c r="C241" s="462"/>
      <c r="D241" s="462"/>
      <c r="E241" s="462"/>
      <c r="F241" s="462"/>
      <c r="G241" s="462"/>
      <c r="H241" s="462"/>
      <c r="I241" s="462"/>
      <c r="J241" s="462"/>
      <c r="K241" s="462"/>
      <c r="L241" s="462"/>
      <c r="M241" s="462"/>
      <c r="N241" s="462"/>
      <c r="O241" s="462"/>
      <c r="P241" s="462"/>
      <c r="Q241" s="462"/>
      <c r="R241" s="462"/>
      <c r="S241" s="462"/>
      <c r="T241" s="462"/>
      <c r="U241" s="462"/>
      <c r="V241" s="462"/>
      <c r="W241" s="462"/>
      <c r="X241" s="462"/>
    </row>
    <row r="242" spans="1:24" ht="15.75" customHeight="1" x14ac:dyDescent="0.3">
      <c r="A242" s="462"/>
      <c r="B242" s="462"/>
      <c r="C242" s="462"/>
      <c r="D242" s="462"/>
      <c r="E242" s="462"/>
      <c r="F242" s="462"/>
      <c r="G242" s="462"/>
      <c r="H242" s="462"/>
      <c r="I242" s="462"/>
      <c r="J242" s="462"/>
      <c r="K242" s="462"/>
      <c r="L242" s="462"/>
      <c r="M242" s="462"/>
      <c r="N242" s="462"/>
      <c r="O242" s="462"/>
      <c r="P242" s="462"/>
      <c r="Q242" s="462"/>
      <c r="R242" s="462"/>
      <c r="S242" s="462"/>
      <c r="T242" s="462"/>
      <c r="U242" s="462"/>
      <c r="V242" s="462"/>
      <c r="W242" s="462"/>
      <c r="X242" s="462"/>
    </row>
    <row r="243" spans="1:24" ht="15.75" customHeight="1" x14ac:dyDescent="0.3">
      <c r="A243" s="462"/>
      <c r="B243" s="462"/>
      <c r="C243" s="462"/>
      <c r="D243" s="462"/>
      <c r="E243" s="462"/>
      <c r="F243" s="462"/>
      <c r="G243" s="462"/>
      <c r="H243" s="462"/>
      <c r="I243" s="462"/>
      <c r="J243" s="462"/>
      <c r="K243" s="462"/>
      <c r="L243" s="462"/>
      <c r="M243" s="462"/>
      <c r="N243" s="462"/>
      <c r="O243" s="462"/>
      <c r="P243" s="462"/>
      <c r="Q243" s="462"/>
      <c r="R243" s="462"/>
      <c r="S243" s="462"/>
      <c r="T243" s="462"/>
      <c r="U243" s="462"/>
      <c r="V243" s="462"/>
      <c r="W243" s="462"/>
      <c r="X243" s="462"/>
    </row>
    <row r="244" spans="1:24" ht="15.75" customHeight="1" x14ac:dyDescent="0.3">
      <c r="A244" s="462"/>
      <c r="B244" s="462"/>
      <c r="C244" s="462"/>
      <c r="D244" s="462"/>
      <c r="E244" s="462"/>
      <c r="F244" s="462"/>
      <c r="G244" s="462"/>
      <c r="H244" s="462"/>
      <c r="I244" s="462"/>
      <c r="J244" s="462"/>
      <c r="K244" s="462"/>
      <c r="L244" s="462"/>
      <c r="M244" s="462"/>
      <c r="N244" s="462"/>
      <c r="O244" s="462"/>
      <c r="P244" s="462"/>
      <c r="Q244" s="462"/>
      <c r="R244" s="462"/>
      <c r="S244" s="462"/>
      <c r="T244" s="462"/>
      <c r="U244" s="462"/>
      <c r="V244" s="462"/>
      <c r="W244" s="462"/>
      <c r="X244" s="462"/>
    </row>
    <row r="245" spans="1:24" ht="15.75" customHeight="1" x14ac:dyDescent="0.3">
      <c r="A245" s="462"/>
      <c r="B245" s="462"/>
      <c r="C245" s="462"/>
      <c r="D245" s="462"/>
      <c r="E245" s="462"/>
      <c r="F245" s="462"/>
      <c r="G245" s="462"/>
      <c r="H245" s="462"/>
      <c r="I245" s="462"/>
      <c r="J245" s="462"/>
      <c r="K245" s="462"/>
      <c r="L245" s="462"/>
      <c r="M245" s="462"/>
      <c r="N245" s="462"/>
      <c r="O245" s="462"/>
      <c r="P245" s="462"/>
      <c r="Q245" s="462"/>
      <c r="R245" s="462"/>
      <c r="S245" s="462"/>
      <c r="T245" s="462"/>
      <c r="U245" s="462"/>
      <c r="V245" s="462"/>
      <c r="W245" s="462"/>
      <c r="X245" s="462"/>
    </row>
    <row r="246" spans="1:24" ht="15.75" customHeight="1" x14ac:dyDescent="0.3">
      <c r="A246" s="462"/>
      <c r="B246" s="462"/>
      <c r="C246" s="462"/>
      <c r="D246" s="462"/>
      <c r="E246" s="462"/>
      <c r="F246" s="462"/>
      <c r="G246" s="462"/>
      <c r="H246" s="462"/>
      <c r="I246" s="462"/>
      <c r="J246" s="462"/>
      <c r="K246" s="462"/>
      <c r="L246" s="462"/>
      <c r="M246" s="462"/>
      <c r="N246" s="462"/>
      <c r="O246" s="462"/>
      <c r="P246" s="462"/>
      <c r="Q246" s="462"/>
      <c r="R246" s="462"/>
      <c r="S246" s="462"/>
      <c r="T246" s="462"/>
      <c r="U246" s="462"/>
      <c r="V246" s="462"/>
      <c r="W246" s="462"/>
      <c r="X246" s="462"/>
    </row>
    <row r="247" spans="1:24" ht="15.75" customHeight="1" x14ac:dyDescent="0.3">
      <c r="A247" s="462"/>
      <c r="B247" s="462"/>
      <c r="C247" s="462"/>
      <c r="D247" s="462"/>
      <c r="E247" s="462"/>
      <c r="F247" s="462"/>
      <c r="G247" s="462"/>
      <c r="H247" s="462"/>
      <c r="I247" s="462"/>
      <c r="J247" s="462"/>
      <c r="K247" s="462"/>
      <c r="L247" s="462"/>
      <c r="M247" s="462"/>
      <c r="N247" s="462"/>
      <c r="O247" s="462"/>
      <c r="P247" s="462"/>
      <c r="Q247" s="462"/>
      <c r="R247" s="462"/>
      <c r="S247" s="462"/>
      <c r="T247" s="462"/>
      <c r="U247" s="462"/>
      <c r="V247" s="462"/>
      <c r="W247" s="462"/>
      <c r="X247" s="462"/>
    </row>
    <row r="248" spans="1:24" ht="15.75" customHeight="1" x14ac:dyDescent="0.3">
      <c r="A248" s="462"/>
      <c r="B248" s="462"/>
      <c r="C248" s="462"/>
      <c r="D248" s="462"/>
      <c r="E248" s="462"/>
      <c r="F248" s="462"/>
      <c r="G248" s="462"/>
      <c r="H248" s="462"/>
      <c r="I248" s="462"/>
      <c r="J248" s="462"/>
      <c r="K248" s="462"/>
      <c r="L248" s="462"/>
      <c r="M248" s="462"/>
      <c r="N248" s="462"/>
      <c r="O248" s="462"/>
      <c r="P248" s="462"/>
      <c r="Q248" s="462"/>
      <c r="R248" s="462"/>
      <c r="S248" s="462"/>
      <c r="T248" s="462"/>
      <c r="U248" s="462"/>
      <c r="V248" s="462"/>
      <c r="W248" s="462"/>
      <c r="X248" s="462"/>
    </row>
    <row r="249" spans="1:24" ht="15.75" customHeight="1" x14ac:dyDescent="0.3">
      <c r="A249" s="462"/>
      <c r="B249" s="462"/>
      <c r="C249" s="462"/>
      <c r="D249" s="462"/>
      <c r="E249" s="462"/>
      <c r="F249" s="462"/>
      <c r="G249" s="462"/>
      <c r="H249" s="462"/>
      <c r="I249" s="462"/>
      <c r="J249" s="462"/>
      <c r="K249" s="462"/>
      <c r="L249" s="462"/>
      <c r="M249" s="462"/>
      <c r="N249" s="462"/>
      <c r="O249" s="462"/>
      <c r="P249" s="462"/>
      <c r="Q249" s="462"/>
      <c r="R249" s="462"/>
      <c r="S249" s="462"/>
      <c r="T249" s="462"/>
      <c r="U249" s="462"/>
      <c r="V249" s="462"/>
      <c r="W249" s="462"/>
      <c r="X249" s="462"/>
    </row>
    <row r="250" spans="1:24" ht="15.75" customHeight="1" x14ac:dyDescent="0.3">
      <c r="A250" s="462"/>
      <c r="B250" s="462"/>
      <c r="C250" s="462"/>
      <c r="D250" s="462"/>
      <c r="E250" s="462"/>
      <c r="F250" s="462"/>
      <c r="G250" s="462"/>
      <c r="H250" s="462"/>
      <c r="I250" s="462"/>
      <c r="J250" s="462"/>
      <c r="K250" s="462"/>
      <c r="L250" s="462"/>
      <c r="M250" s="462"/>
      <c r="N250" s="462"/>
      <c r="O250" s="462"/>
      <c r="P250" s="462"/>
      <c r="Q250" s="462"/>
      <c r="R250" s="462"/>
      <c r="S250" s="462"/>
      <c r="T250" s="462"/>
      <c r="U250" s="462"/>
      <c r="V250" s="462"/>
      <c r="W250" s="462"/>
      <c r="X250" s="462"/>
    </row>
    <row r="251" spans="1:24" ht="15.75" customHeight="1" x14ac:dyDescent="0.3">
      <c r="A251" s="462"/>
      <c r="B251" s="462"/>
      <c r="C251" s="462"/>
      <c r="D251" s="462"/>
      <c r="E251" s="462"/>
      <c r="F251" s="462"/>
      <c r="G251" s="462"/>
      <c r="H251" s="462"/>
      <c r="I251" s="462"/>
      <c r="J251" s="462"/>
      <c r="K251" s="462"/>
      <c r="L251" s="462"/>
      <c r="M251" s="462"/>
      <c r="N251" s="462"/>
      <c r="O251" s="462"/>
      <c r="P251" s="462"/>
      <c r="Q251" s="462"/>
      <c r="R251" s="462"/>
      <c r="S251" s="462"/>
      <c r="T251" s="462"/>
      <c r="U251" s="462"/>
      <c r="V251" s="462"/>
      <c r="W251" s="462"/>
      <c r="X251" s="462"/>
    </row>
    <row r="252" spans="1:24" ht="15.75" customHeight="1" x14ac:dyDescent="0.3">
      <c r="A252" s="462"/>
      <c r="B252" s="462"/>
      <c r="C252" s="462"/>
      <c r="D252" s="462"/>
      <c r="E252" s="462"/>
      <c r="F252" s="462"/>
      <c r="G252" s="462"/>
      <c r="H252" s="462"/>
      <c r="I252" s="462"/>
      <c r="J252" s="462"/>
      <c r="K252" s="462"/>
      <c r="L252" s="462"/>
      <c r="M252" s="462"/>
      <c r="N252" s="462"/>
      <c r="O252" s="462"/>
      <c r="P252" s="462"/>
      <c r="Q252" s="462"/>
      <c r="R252" s="462"/>
      <c r="S252" s="462"/>
      <c r="T252" s="462"/>
      <c r="U252" s="462"/>
      <c r="V252" s="462"/>
      <c r="W252" s="462"/>
      <c r="X252" s="462"/>
    </row>
    <row r="253" spans="1:24" ht="15.75" customHeight="1" x14ac:dyDescent="0.3">
      <c r="A253" s="462"/>
      <c r="B253" s="462"/>
      <c r="C253" s="462"/>
      <c r="D253" s="462"/>
      <c r="E253" s="462"/>
      <c r="F253" s="462"/>
      <c r="G253" s="462"/>
      <c r="H253" s="462"/>
      <c r="I253" s="462"/>
      <c r="J253" s="462"/>
      <c r="K253" s="462"/>
      <c r="L253" s="462"/>
      <c r="M253" s="462"/>
      <c r="N253" s="462"/>
      <c r="O253" s="462"/>
      <c r="P253" s="462"/>
      <c r="Q253" s="462"/>
      <c r="R253" s="462"/>
      <c r="S253" s="462"/>
      <c r="T253" s="462"/>
      <c r="U253" s="462"/>
      <c r="V253" s="462"/>
      <c r="W253" s="462"/>
      <c r="X253" s="462"/>
    </row>
    <row r="254" spans="1:24" ht="15.75" customHeight="1" x14ac:dyDescent="0.3">
      <c r="A254" s="462"/>
      <c r="B254" s="462"/>
      <c r="C254" s="462"/>
      <c r="D254" s="462"/>
      <c r="E254" s="462"/>
      <c r="F254" s="462"/>
      <c r="G254" s="462"/>
      <c r="H254" s="462"/>
      <c r="I254" s="462"/>
      <c r="J254" s="462"/>
      <c r="K254" s="462"/>
      <c r="L254" s="462"/>
      <c r="M254" s="462"/>
      <c r="N254" s="462"/>
      <c r="O254" s="462"/>
      <c r="P254" s="462"/>
      <c r="Q254" s="462"/>
      <c r="R254" s="462"/>
      <c r="S254" s="462"/>
      <c r="T254" s="462"/>
      <c r="U254" s="462"/>
      <c r="V254" s="462"/>
      <c r="W254" s="462"/>
      <c r="X254" s="462"/>
    </row>
    <row r="255" spans="1:24" ht="15.75" customHeight="1" x14ac:dyDescent="0.3">
      <c r="A255" s="462"/>
      <c r="B255" s="462"/>
      <c r="C255" s="462"/>
      <c r="D255" s="462"/>
      <c r="E255" s="462"/>
      <c r="F255" s="462"/>
      <c r="G255" s="462"/>
      <c r="H255" s="462"/>
      <c r="I255" s="462"/>
      <c r="J255" s="462"/>
      <c r="K255" s="462"/>
      <c r="L255" s="462"/>
      <c r="M255" s="462"/>
      <c r="N255" s="462"/>
      <c r="O255" s="462"/>
      <c r="P255" s="462"/>
      <c r="Q255" s="462"/>
      <c r="R255" s="462"/>
      <c r="S255" s="462"/>
      <c r="T255" s="462"/>
      <c r="U255" s="462"/>
      <c r="V255" s="462"/>
      <c r="W255" s="462"/>
      <c r="X255" s="462"/>
    </row>
    <row r="256" spans="1:24" ht="15.75" customHeight="1" x14ac:dyDescent="0.3">
      <c r="A256" s="462"/>
      <c r="B256" s="462"/>
      <c r="C256" s="462"/>
      <c r="D256" s="462"/>
      <c r="E256" s="462"/>
      <c r="F256" s="462"/>
      <c r="G256" s="462"/>
      <c r="H256" s="462"/>
      <c r="I256" s="462"/>
      <c r="J256" s="462"/>
      <c r="K256" s="462"/>
      <c r="L256" s="462"/>
      <c r="M256" s="462"/>
      <c r="N256" s="462"/>
      <c r="O256" s="462"/>
      <c r="P256" s="462"/>
      <c r="Q256" s="462"/>
      <c r="R256" s="462"/>
      <c r="S256" s="462"/>
      <c r="T256" s="462"/>
      <c r="U256" s="462"/>
      <c r="V256" s="462"/>
      <c r="W256" s="462"/>
      <c r="X256" s="462"/>
    </row>
    <row r="257" spans="1:24" ht="15.75" customHeight="1" x14ac:dyDescent="0.3">
      <c r="A257" s="462"/>
      <c r="B257" s="462"/>
      <c r="C257" s="462"/>
      <c r="D257" s="462"/>
      <c r="E257" s="462"/>
      <c r="F257" s="462"/>
      <c r="G257" s="462"/>
      <c r="H257" s="462"/>
      <c r="I257" s="462"/>
      <c r="J257" s="462"/>
      <c r="K257" s="462"/>
      <c r="L257" s="462"/>
      <c r="M257" s="462"/>
      <c r="N257" s="462"/>
      <c r="O257" s="462"/>
      <c r="P257" s="462"/>
      <c r="Q257" s="462"/>
      <c r="R257" s="462"/>
      <c r="S257" s="462"/>
      <c r="T257" s="462"/>
      <c r="U257" s="462"/>
      <c r="V257" s="462"/>
      <c r="W257" s="462"/>
      <c r="X257" s="462"/>
    </row>
    <row r="258" spans="1:24" ht="15.75" customHeight="1" x14ac:dyDescent="0.3">
      <c r="A258" s="462"/>
      <c r="B258" s="462"/>
      <c r="C258" s="462"/>
      <c r="D258" s="462"/>
      <c r="E258" s="462"/>
      <c r="F258" s="462"/>
      <c r="G258" s="462"/>
      <c r="H258" s="462"/>
      <c r="I258" s="462"/>
      <c r="J258" s="462"/>
      <c r="K258" s="462"/>
      <c r="L258" s="462"/>
      <c r="M258" s="462"/>
      <c r="N258" s="462"/>
      <c r="O258" s="462"/>
      <c r="P258" s="462"/>
      <c r="Q258" s="462"/>
      <c r="R258" s="462"/>
      <c r="S258" s="462"/>
      <c r="T258" s="462"/>
      <c r="U258" s="462"/>
      <c r="V258" s="462"/>
      <c r="W258" s="462"/>
      <c r="X258" s="462"/>
    </row>
    <row r="259" spans="1:24" ht="15.75" customHeight="1" x14ac:dyDescent="0.3">
      <c r="A259" s="462"/>
      <c r="B259" s="462"/>
      <c r="C259" s="462"/>
      <c r="D259" s="462"/>
      <c r="E259" s="462"/>
      <c r="F259" s="462"/>
      <c r="G259" s="462"/>
      <c r="H259" s="462"/>
      <c r="I259" s="462"/>
      <c r="J259" s="462"/>
      <c r="K259" s="462"/>
      <c r="L259" s="462"/>
      <c r="M259" s="462"/>
      <c r="N259" s="462"/>
      <c r="O259" s="462"/>
      <c r="P259" s="462"/>
      <c r="Q259" s="462"/>
      <c r="R259" s="462"/>
      <c r="S259" s="462"/>
      <c r="T259" s="462"/>
      <c r="U259" s="462"/>
      <c r="V259" s="462"/>
      <c r="W259" s="462"/>
      <c r="X259" s="462"/>
    </row>
    <row r="260" spans="1:24" ht="15.75" customHeight="1" x14ac:dyDescent="0.3">
      <c r="A260" s="462"/>
      <c r="B260" s="462"/>
      <c r="C260" s="462"/>
      <c r="D260" s="462"/>
      <c r="E260" s="462"/>
      <c r="F260" s="462"/>
      <c r="G260" s="462"/>
      <c r="H260" s="462"/>
      <c r="I260" s="462"/>
      <c r="J260" s="462"/>
      <c r="K260" s="462"/>
      <c r="L260" s="462"/>
      <c r="M260" s="462"/>
      <c r="N260" s="462"/>
      <c r="O260" s="462"/>
      <c r="P260" s="462"/>
      <c r="Q260" s="462"/>
      <c r="R260" s="462"/>
      <c r="S260" s="462"/>
      <c r="T260" s="462"/>
      <c r="U260" s="462"/>
      <c r="V260" s="462"/>
      <c r="W260" s="462"/>
      <c r="X260" s="462"/>
    </row>
    <row r="261" spans="1:24" ht="15.75" customHeight="1" x14ac:dyDescent="0.3">
      <c r="A261" s="462"/>
      <c r="B261" s="462"/>
      <c r="C261" s="462"/>
      <c r="D261" s="462"/>
      <c r="E261" s="462"/>
      <c r="F261" s="462"/>
      <c r="G261" s="462"/>
      <c r="H261" s="462"/>
      <c r="I261" s="462"/>
      <c r="J261" s="462"/>
      <c r="K261" s="462"/>
      <c r="L261" s="462"/>
      <c r="M261" s="462"/>
      <c r="N261" s="462"/>
      <c r="O261" s="462"/>
      <c r="P261" s="462"/>
      <c r="Q261" s="462"/>
      <c r="R261" s="462"/>
      <c r="S261" s="462"/>
      <c r="T261" s="462"/>
      <c r="U261" s="462"/>
      <c r="V261" s="462"/>
      <c r="W261" s="462"/>
      <c r="X261" s="462"/>
    </row>
    <row r="262" spans="1:24" ht="15.75" customHeight="1" x14ac:dyDescent="0.3">
      <c r="A262" s="462"/>
      <c r="B262" s="462"/>
      <c r="C262" s="462"/>
      <c r="D262" s="462"/>
      <c r="E262" s="462"/>
      <c r="F262" s="462"/>
      <c r="G262" s="462"/>
      <c r="H262" s="462"/>
      <c r="I262" s="462"/>
      <c r="J262" s="462"/>
      <c r="K262" s="462"/>
      <c r="L262" s="462"/>
      <c r="M262" s="462"/>
      <c r="N262" s="462"/>
      <c r="O262" s="462"/>
      <c r="P262" s="462"/>
      <c r="Q262" s="462"/>
      <c r="R262" s="462"/>
      <c r="S262" s="462"/>
      <c r="T262" s="462"/>
      <c r="U262" s="462"/>
      <c r="V262" s="462"/>
      <c r="W262" s="462"/>
      <c r="X262" s="462"/>
    </row>
    <row r="263" spans="1:24" ht="15.75" customHeight="1" x14ac:dyDescent="0.3">
      <c r="A263" s="462"/>
      <c r="B263" s="462"/>
      <c r="C263" s="462"/>
      <c r="D263" s="462"/>
      <c r="E263" s="462"/>
      <c r="F263" s="462"/>
      <c r="G263" s="462"/>
      <c r="H263" s="462"/>
      <c r="I263" s="462"/>
      <c r="J263" s="462"/>
      <c r="K263" s="462"/>
      <c r="L263" s="462"/>
      <c r="M263" s="462"/>
      <c r="N263" s="462"/>
      <c r="O263" s="462"/>
      <c r="P263" s="462"/>
      <c r="Q263" s="462"/>
      <c r="R263" s="462"/>
      <c r="S263" s="462"/>
      <c r="T263" s="462"/>
      <c r="U263" s="462"/>
      <c r="V263" s="462"/>
      <c r="W263" s="462"/>
      <c r="X263" s="462"/>
    </row>
    <row r="264" spans="1:24" ht="15.75" customHeight="1" x14ac:dyDescent="0.3">
      <c r="A264" s="462"/>
      <c r="B264" s="462"/>
      <c r="C264" s="462"/>
      <c r="D264" s="462"/>
      <c r="E264" s="462"/>
      <c r="F264" s="462"/>
      <c r="G264" s="462"/>
      <c r="H264" s="462"/>
      <c r="I264" s="462"/>
      <c r="J264" s="462"/>
      <c r="K264" s="462"/>
      <c r="L264" s="462"/>
      <c r="M264" s="462"/>
      <c r="N264" s="462"/>
      <c r="O264" s="462"/>
      <c r="P264" s="462"/>
      <c r="Q264" s="462"/>
      <c r="R264" s="462"/>
      <c r="S264" s="462"/>
      <c r="T264" s="462"/>
      <c r="U264" s="462"/>
      <c r="V264" s="462"/>
      <c r="W264" s="462"/>
      <c r="X264" s="462"/>
    </row>
    <row r="265" spans="1:24" ht="15.75" customHeight="1" x14ac:dyDescent="0.3">
      <c r="A265" s="462"/>
      <c r="B265" s="462"/>
      <c r="C265" s="462"/>
      <c r="D265" s="462"/>
      <c r="E265" s="462"/>
      <c r="F265" s="462"/>
      <c r="G265" s="462"/>
      <c r="H265" s="462"/>
      <c r="I265" s="462"/>
      <c r="J265" s="462"/>
      <c r="K265" s="462"/>
      <c r="L265" s="462"/>
      <c r="M265" s="462"/>
      <c r="N265" s="462"/>
      <c r="O265" s="462"/>
      <c r="P265" s="462"/>
      <c r="Q265" s="462"/>
      <c r="R265" s="462"/>
      <c r="S265" s="462"/>
      <c r="T265" s="462"/>
      <c r="U265" s="462"/>
      <c r="V265" s="462"/>
      <c r="W265" s="462"/>
      <c r="X265" s="462"/>
    </row>
    <row r="266" spans="1:24" ht="15.75" customHeight="1" x14ac:dyDescent="0.3">
      <c r="A266" s="462"/>
      <c r="B266" s="462"/>
      <c r="C266" s="462"/>
      <c r="D266" s="462"/>
      <c r="E266" s="462"/>
      <c r="F266" s="462"/>
      <c r="G266" s="462"/>
      <c r="H266" s="462"/>
      <c r="I266" s="462"/>
      <c r="J266" s="462"/>
      <c r="K266" s="462"/>
      <c r="L266" s="462"/>
      <c r="M266" s="462"/>
      <c r="N266" s="462"/>
      <c r="O266" s="462"/>
      <c r="P266" s="462"/>
      <c r="Q266" s="462"/>
      <c r="R266" s="462"/>
      <c r="S266" s="462"/>
      <c r="T266" s="462"/>
      <c r="U266" s="462"/>
      <c r="V266" s="462"/>
      <c r="W266" s="462"/>
      <c r="X266" s="462"/>
    </row>
    <row r="267" spans="1:24" ht="15.75" customHeight="1" x14ac:dyDescent="0.3">
      <c r="A267" s="462"/>
      <c r="B267" s="462"/>
      <c r="C267" s="462"/>
      <c r="D267" s="462"/>
      <c r="E267" s="462"/>
      <c r="F267" s="462"/>
      <c r="G267" s="462"/>
      <c r="H267" s="462"/>
      <c r="I267" s="462"/>
      <c r="J267" s="462"/>
      <c r="K267" s="462"/>
      <c r="L267" s="462"/>
      <c r="M267" s="462"/>
      <c r="N267" s="462"/>
      <c r="O267" s="462"/>
      <c r="P267" s="462"/>
      <c r="Q267" s="462"/>
      <c r="R267" s="462"/>
      <c r="S267" s="462"/>
      <c r="T267" s="462"/>
      <c r="U267" s="462"/>
      <c r="V267" s="462"/>
      <c r="W267" s="462"/>
      <c r="X267" s="462"/>
    </row>
    <row r="268" spans="1:24" ht="15.75" customHeight="1" x14ac:dyDescent="0.3">
      <c r="A268" s="462"/>
      <c r="B268" s="462"/>
      <c r="C268" s="462"/>
      <c r="D268" s="462"/>
      <c r="E268" s="462"/>
      <c r="F268" s="462"/>
      <c r="G268" s="462"/>
      <c r="H268" s="462"/>
      <c r="I268" s="462"/>
      <c r="J268" s="462"/>
      <c r="K268" s="462"/>
      <c r="L268" s="462"/>
      <c r="M268" s="462"/>
      <c r="N268" s="462"/>
      <c r="O268" s="462"/>
      <c r="P268" s="462"/>
      <c r="Q268" s="462"/>
      <c r="R268" s="462"/>
      <c r="S268" s="462"/>
      <c r="T268" s="462"/>
      <c r="U268" s="462"/>
      <c r="V268" s="462"/>
      <c r="W268" s="462"/>
      <c r="X268" s="462"/>
    </row>
    <row r="269" spans="1:24" ht="15.75" customHeight="1" x14ac:dyDescent="0.3">
      <c r="A269" s="462"/>
      <c r="B269" s="462"/>
      <c r="C269" s="462"/>
      <c r="D269" s="462"/>
      <c r="E269" s="462"/>
      <c r="F269" s="462"/>
      <c r="G269" s="462"/>
      <c r="H269" s="462"/>
      <c r="I269" s="462"/>
      <c r="J269" s="462"/>
      <c r="K269" s="462"/>
      <c r="L269" s="462"/>
      <c r="M269" s="462"/>
      <c r="N269" s="462"/>
      <c r="O269" s="462"/>
      <c r="P269" s="462"/>
      <c r="Q269" s="462"/>
      <c r="R269" s="462"/>
      <c r="S269" s="462"/>
      <c r="T269" s="462"/>
      <c r="U269" s="462"/>
      <c r="V269" s="462"/>
      <c r="W269" s="462"/>
      <c r="X269" s="462"/>
    </row>
    <row r="270" spans="1:24" ht="15.75" customHeight="1" x14ac:dyDescent="0.3">
      <c r="A270" s="462"/>
      <c r="B270" s="462"/>
      <c r="C270" s="462"/>
      <c r="D270" s="462"/>
      <c r="E270" s="462"/>
      <c r="F270" s="462"/>
      <c r="G270" s="462"/>
      <c r="H270" s="462"/>
      <c r="I270" s="462"/>
      <c r="J270" s="462"/>
      <c r="K270" s="462"/>
      <c r="L270" s="462"/>
      <c r="M270" s="462"/>
      <c r="N270" s="462"/>
      <c r="O270" s="462"/>
      <c r="P270" s="462"/>
      <c r="Q270" s="462"/>
      <c r="R270" s="462"/>
      <c r="S270" s="462"/>
      <c r="T270" s="462"/>
      <c r="U270" s="462"/>
      <c r="V270" s="462"/>
      <c r="W270" s="462"/>
      <c r="X270" s="462"/>
    </row>
    <row r="271" spans="1:24" ht="15.75" customHeight="1" x14ac:dyDescent="0.3">
      <c r="A271" s="462"/>
      <c r="B271" s="462"/>
      <c r="C271" s="462"/>
      <c r="D271" s="462"/>
      <c r="E271" s="462"/>
      <c r="F271" s="462"/>
      <c r="G271" s="462"/>
      <c r="H271" s="462"/>
      <c r="I271" s="462"/>
      <c r="J271" s="462"/>
      <c r="K271" s="462"/>
      <c r="L271" s="462"/>
      <c r="M271" s="462"/>
      <c r="N271" s="462"/>
      <c r="O271" s="462"/>
      <c r="P271" s="462"/>
      <c r="Q271" s="462"/>
      <c r="R271" s="462"/>
      <c r="S271" s="462"/>
      <c r="T271" s="462"/>
      <c r="U271" s="462"/>
      <c r="V271" s="462"/>
      <c r="W271" s="462"/>
      <c r="X271" s="462"/>
    </row>
    <row r="272" spans="1:24" ht="15.75" customHeight="1" x14ac:dyDescent="0.3">
      <c r="A272" s="462"/>
      <c r="B272" s="462"/>
      <c r="C272" s="462"/>
      <c r="D272" s="462"/>
      <c r="E272" s="462"/>
      <c r="F272" s="462"/>
      <c r="G272" s="462"/>
      <c r="H272" s="462"/>
      <c r="I272" s="462"/>
      <c r="J272" s="462"/>
      <c r="K272" s="462"/>
      <c r="L272" s="462"/>
      <c r="M272" s="462"/>
      <c r="N272" s="462"/>
      <c r="O272" s="462"/>
      <c r="P272" s="462"/>
      <c r="Q272" s="462"/>
      <c r="R272" s="462"/>
      <c r="S272" s="462"/>
      <c r="T272" s="462"/>
      <c r="U272" s="462"/>
      <c r="V272" s="462"/>
      <c r="W272" s="462"/>
      <c r="X272" s="462"/>
    </row>
    <row r="273" spans="1:24" ht="15.75" customHeight="1" x14ac:dyDescent="0.3">
      <c r="A273" s="462"/>
      <c r="B273" s="462"/>
      <c r="C273" s="462"/>
      <c r="D273" s="462"/>
      <c r="E273" s="462"/>
      <c r="F273" s="462"/>
      <c r="G273" s="462"/>
      <c r="H273" s="462"/>
      <c r="I273" s="462"/>
      <c r="J273" s="462"/>
      <c r="K273" s="462"/>
      <c r="L273" s="462"/>
      <c r="M273" s="462"/>
      <c r="N273" s="462"/>
      <c r="O273" s="462"/>
      <c r="P273" s="462"/>
      <c r="Q273" s="462"/>
      <c r="R273" s="462"/>
      <c r="S273" s="462"/>
      <c r="T273" s="462"/>
      <c r="U273" s="462"/>
      <c r="V273" s="462"/>
      <c r="W273" s="462"/>
      <c r="X273" s="462"/>
    </row>
    <row r="274" spans="1:24" ht="15.75" customHeight="1" x14ac:dyDescent="0.3">
      <c r="A274" s="462"/>
      <c r="B274" s="462"/>
      <c r="C274" s="462"/>
      <c r="D274" s="462"/>
      <c r="E274" s="462"/>
      <c r="F274" s="462"/>
      <c r="G274" s="462"/>
      <c r="H274" s="462"/>
      <c r="I274" s="462"/>
      <c r="J274" s="462"/>
      <c r="K274" s="462"/>
      <c r="L274" s="462"/>
      <c r="M274" s="462"/>
      <c r="N274" s="462"/>
      <c r="O274" s="462"/>
      <c r="P274" s="462"/>
      <c r="Q274" s="462"/>
      <c r="R274" s="462"/>
      <c r="S274" s="462"/>
      <c r="T274" s="462"/>
      <c r="U274" s="462"/>
      <c r="V274" s="462"/>
      <c r="W274" s="462"/>
      <c r="X274" s="462"/>
    </row>
    <row r="275" spans="1:24" ht="15.75" customHeight="1" x14ac:dyDescent="0.3">
      <c r="A275" s="462"/>
      <c r="B275" s="462"/>
      <c r="C275" s="462"/>
      <c r="D275" s="462"/>
      <c r="E275" s="462"/>
      <c r="F275" s="462"/>
      <c r="G275" s="462"/>
      <c r="H275" s="462"/>
      <c r="I275" s="462"/>
      <c r="J275" s="462"/>
      <c r="K275" s="462"/>
      <c r="L275" s="462"/>
      <c r="M275" s="462"/>
      <c r="N275" s="462"/>
      <c r="O275" s="462"/>
      <c r="P275" s="462"/>
      <c r="Q275" s="462"/>
      <c r="R275" s="462"/>
      <c r="S275" s="462"/>
      <c r="T275" s="462"/>
      <c r="U275" s="462"/>
      <c r="V275" s="462"/>
      <c r="W275" s="462"/>
      <c r="X275" s="462"/>
    </row>
    <row r="276" spans="1:24" ht="15.75" customHeight="1" x14ac:dyDescent="0.3">
      <c r="A276" s="462"/>
      <c r="B276" s="462"/>
      <c r="C276" s="462"/>
      <c r="D276" s="462"/>
      <c r="E276" s="462"/>
      <c r="F276" s="462"/>
      <c r="G276" s="462"/>
      <c r="H276" s="462"/>
      <c r="I276" s="462"/>
      <c r="J276" s="462"/>
      <c r="K276" s="462"/>
      <c r="L276" s="462"/>
      <c r="M276" s="462"/>
      <c r="N276" s="462"/>
      <c r="O276" s="462"/>
      <c r="P276" s="462"/>
      <c r="Q276" s="462"/>
      <c r="R276" s="462"/>
      <c r="S276" s="462"/>
      <c r="T276" s="462"/>
      <c r="U276" s="462"/>
      <c r="V276" s="462"/>
      <c r="W276" s="462"/>
      <c r="X276" s="462"/>
    </row>
    <row r="277" spans="1:24" ht="15.75" customHeight="1" x14ac:dyDescent="0.3">
      <c r="A277" s="462"/>
      <c r="B277" s="462"/>
      <c r="C277" s="462"/>
      <c r="D277" s="462"/>
      <c r="E277" s="462"/>
      <c r="F277" s="462"/>
      <c r="G277" s="462"/>
      <c r="H277" s="462"/>
      <c r="I277" s="462"/>
      <c r="J277" s="462"/>
      <c r="K277" s="462"/>
      <c r="L277" s="462"/>
      <c r="M277" s="462"/>
      <c r="N277" s="462"/>
      <c r="O277" s="462"/>
      <c r="P277" s="462"/>
      <c r="Q277" s="462"/>
      <c r="R277" s="462"/>
      <c r="S277" s="462"/>
      <c r="T277" s="462"/>
      <c r="U277" s="462"/>
      <c r="V277" s="462"/>
      <c r="W277" s="462"/>
      <c r="X277" s="462"/>
    </row>
    <row r="278" spans="1:24" ht="15.75" customHeight="1" x14ac:dyDescent="0.3">
      <c r="A278" s="462"/>
      <c r="B278" s="462"/>
      <c r="C278" s="462"/>
      <c r="D278" s="462"/>
      <c r="E278" s="462"/>
      <c r="F278" s="462"/>
      <c r="G278" s="462"/>
      <c r="H278" s="462"/>
      <c r="I278" s="462"/>
      <c r="J278" s="462"/>
      <c r="K278" s="462"/>
      <c r="L278" s="462"/>
      <c r="M278" s="462"/>
      <c r="N278" s="462"/>
      <c r="O278" s="462"/>
      <c r="P278" s="462"/>
      <c r="Q278" s="462"/>
      <c r="R278" s="462"/>
      <c r="S278" s="462"/>
      <c r="T278" s="462"/>
      <c r="U278" s="462"/>
      <c r="V278" s="462"/>
      <c r="W278" s="462"/>
      <c r="X278" s="462"/>
    </row>
    <row r="279" spans="1:24" ht="15.75" customHeight="1" x14ac:dyDescent="0.3">
      <c r="A279" s="462"/>
      <c r="B279" s="462"/>
      <c r="C279" s="462"/>
      <c r="D279" s="462"/>
      <c r="E279" s="462"/>
      <c r="F279" s="462"/>
      <c r="G279" s="462"/>
      <c r="H279" s="462"/>
      <c r="I279" s="462"/>
      <c r="J279" s="462"/>
      <c r="K279" s="462"/>
      <c r="L279" s="462"/>
      <c r="M279" s="462"/>
      <c r="N279" s="462"/>
      <c r="O279" s="462"/>
      <c r="P279" s="462"/>
      <c r="Q279" s="462"/>
      <c r="R279" s="462"/>
      <c r="S279" s="462"/>
      <c r="T279" s="462"/>
      <c r="U279" s="462"/>
      <c r="V279" s="462"/>
      <c r="W279" s="462"/>
      <c r="X279" s="462"/>
    </row>
    <row r="280" spans="1:24" ht="15.75" customHeight="1" x14ac:dyDescent="0.3">
      <c r="A280" s="462"/>
      <c r="B280" s="462"/>
      <c r="C280" s="462"/>
      <c r="D280" s="462"/>
      <c r="E280" s="462"/>
      <c r="F280" s="462"/>
      <c r="G280" s="462"/>
      <c r="H280" s="462"/>
      <c r="I280" s="462"/>
      <c r="J280" s="462"/>
      <c r="K280" s="462"/>
      <c r="L280" s="462"/>
      <c r="M280" s="462"/>
      <c r="N280" s="462"/>
      <c r="O280" s="462"/>
      <c r="P280" s="462"/>
      <c r="Q280" s="462"/>
      <c r="R280" s="462"/>
      <c r="S280" s="462"/>
      <c r="T280" s="462"/>
      <c r="U280" s="462"/>
      <c r="V280" s="462"/>
      <c r="W280" s="462"/>
      <c r="X280" s="462"/>
    </row>
    <row r="281" spans="1:24" ht="15.75" customHeight="1" x14ac:dyDescent="0.3">
      <c r="A281" s="462"/>
      <c r="B281" s="462"/>
      <c r="C281" s="462"/>
      <c r="D281" s="462"/>
      <c r="E281" s="462"/>
      <c r="F281" s="462"/>
      <c r="G281" s="462"/>
      <c r="H281" s="462"/>
      <c r="I281" s="462"/>
      <c r="J281" s="462"/>
      <c r="K281" s="462"/>
      <c r="L281" s="462"/>
      <c r="M281" s="462"/>
      <c r="N281" s="462"/>
      <c r="O281" s="462"/>
      <c r="P281" s="462"/>
      <c r="Q281" s="462"/>
      <c r="R281" s="462"/>
      <c r="S281" s="462"/>
      <c r="T281" s="462"/>
      <c r="U281" s="462"/>
      <c r="V281" s="462"/>
      <c r="W281" s="462"/>
      <c r="X281" s="462"/>
    </row>
    <row r="282" spans="1:24" ht="15.75" customHeight="1" x14ac:dyDescent="0.3">
      <c r="A282" s="462"/>
      <c r="B282" s="462"/>
      <c r="C282" s="462"/>
      <c r="D282" s="462"/>
      <c r="E282" s="462"/>
      <c r="F282" s="462"/>
      <c r="G282" s="462"/>
      <c r="H282" s="462"/>
      <c r="I282" s="462"/>
      <c r="J282" s="462"/>
      <c r="K282" s="462"/>
      <c r="L282" s="462"/>
      <c r="M282" s="462"/>
      <c r="N282" s="462"/>
      <c r="O282" s="462"/>
      <c r="P282" s="462"/>
      <c r="Q282" s="462"/>
      <c r="R282" s="462"/>
      <c r="S282" s="462"/>
      <c r="T282" s="462"/>
      <c r="U282" s="462"/>
      <c r="V282" s="462"/>
      <c r="W282" s="462"/>
      <c r="X282" s="462"/>
    </row>
    <row r="283" spans="1:24" ht="15.75" customHeight="1" x14ac:dyDescent="0.3">
      <c r="A283" s="462"/>
      <c r="B283" s="462"/>
      <c r="C283" s="462"/>
      <c r="D283" s="462"/>
      <c r="E283" s="462"/>
      <c r="F283" s="462"/>
      <c r="G283" s="462"/>
      <c r="H283" s="462"/>
      <c r="I283" s="462"/>
      <c r="J283" s="462"/>
      <c r="K283" s="462"/>
      <c r="L283" s="462"/>
      <c r="M283" s="462"/>
      <c r="N283" s="462"/>
      <c r="O283" s="462"/>
      <c r="P283" s="462"/>
      <c r="Q283" s="462"/>
      <c r="R283" s="462"/>
      <c r="S283" s="462"/>
      <c r="T283" s="462"/>
      <c r="U283" s="462"/>
      <c r="V283" s="462"/>
      <c r="W283" s="462"/>
      <c r="X283" s="462"/>
    </row>
    <row r="284" spans="1:24" ht="15.75" customHeight="1" x14ac:dyDescent="0.3">
      <c r="A284" s="462"/>
      <c r="B284" s="462"/>
      <c r="C284" s="462"/>
      <c r="D284" s="462"/>
      <c r="E284" s="462"/>
      <c r="F284" s="462"/>
      <c r="G284" s="462"/>
      <c r="H284" s="462"/>
      <c r="I284" s="462"/>
      <c r="J284" s="462"/>
      <c r="K284" s="462"/>
      <c r="L284" s="462"/>
      <c r="M284" s="462"/>
      <c r="N284" s="462"/>
      <c r="O284" s="462"/>
      <c r="P284" s="462"/>
      <c r="Q284" s="462"/>
      <c r="R284" s="462"/>
      <c r="S284" s="462"/>
      <c r="T284" s="462"/>
      <c r="U284" s="462"/>
      <c r="V284" s="462"/>
      <c r="W284" s="462"/>
      <c r="X284" s="462"/>
    </row>
    <row r="285" spans="1:24" ht="15.75" customHeight="1" x14ac:dyDescent="0.3">
      <c r="A285" s="462"/>
      <c r="B285" s="462"/>
      <c r="C285" s="462"/>
      <c r="D285" s="462"/>
      <c r="E285" s="462"/>
      <c r="F285" s="462"/>
      <c r="G285" s="462"/>
      <c r="H285" s="462"/>
      <c r="I285" s="462"/>
      <c r="J285" s="462"/>
      <c r="K285" s="462"/>
      <c r="L285" s="462"/>
      <c r="M285" s="462"/>
      <c r="N285" s="462"/>
      <c r="O285" s="462"/>
      <c r="P285" s="462"/>
      <c r="Q285" s="462"/>
      <c r="R285" s="462"/>
      <c r="S285" s="462"/>
      <c r="T285" s="462"/>
      <c r="U285" s="462"/>
      <c r="V285" s="462"/>
      <c r="W285" s="462"/>
      <c r="X285" s="462"/>
    </row>
    <row r="286" spans="1:24" ht="15.75" customHeight="1" x14ac:dyDescent="0.3">
      <c r="A286" s="462"/>
      <c r="B286" s="462"/>
      <c r="C286" s="462"/>
      <c r="D286" s="462"/>
      <c r="E286" s="462"/>
      <c r="F286" s="462"/>
      <c r="G286" s="462"/>
      <c r="H286" s="462"/>
      <c r="I286" s="462"/>
      <c r="J286" s="462"/>
      <c r="K286" s="462"/>
      <c r="L286" s="462"/>
      <c r="M286" s="462"/>
      <c r="N286" s="462"/>
      <c r="O286" s="462"/>
      <c r="P286" s="462"/>
      <c r="Q286" s="462"/>
      <c r="R286" s="462"/>
      <c r="S286" s="462"/>
      <c r="T286" s="462"/>
      <c r="U286" s="462"/>
      <c r="V286" s="462"/>
      <c r="W286" s="462"/>
      <c r="X286" s="462"/>
    </row>
    <row r="287" spans="1:24" ht="15.75" customHeight="1" x14ac:dyDescent="0.3">
      <c r="A287" s="462"/>
      <c r="B287" s="462"/>
      <c r="C287" s="462"/>
      <c r="D287" s="462"/>
      <c r="E287" s="462"/>
      <c r="F287" s="462"/>
      <c r="G287" s="462"/>
      <c r="H287" s="462"/>
      <c r="I287" s="462"/>
      <c r="J287" s="462"/>
      <c r="K287" s="462"/>
      <c r="L287" s="462"/>
      <c r="M287" s="462"/>
      <c r="N287" s="462"/>
      <c r="O287" s="462"/>
      <c r="P287" s="462"/>
      <c r="Q287" s="462"/>
      <c r="R287" s="462"/>
      <c r="S287" s="462"/>
      <c r="T287" s="462"/>
      <c r="U287" s="462"/>
      <c r="V287" s="462"/>
      <c r="W287" s="462"/>
      <c r="X287" s="462"/>
    </row>
    <row r="288" spans="1:24" ht="15.75" customHeight="1" x14ac:dyDescent="0.3">
      <c r="A288" s="462"/>
      <c r="B288" s="462"/>
      <c r="C288" s="462"/>
      <c r="D288" s="462"/>
      <c r="E288" s="462"/>
      <c r="F288" s="462"/>
      <c r="G288" s="462"/>
      <c r="H288" s="462"/>
      <c r="I288" s="462"/>
      <c r="J288" s="462"/>
      <c r="K288" s="462"/>
      <c r="L288" s="462"/>
      <c r="M288" s="462"/>
      <c r="N288" s="462"/>
      <c r="O288" s="462"/>
      <c r="P288" s="462"/>
      <c r="Q288" s="462"/>
      <c r="R288" s="462"/>
      <c r="S288" s="462"/>
      <c r="T288" s="462"/>
      <c r="U288" s="462"/>
      <c r="V288" s="462"/>
      <c r="W288" s="462"/>
      <c r="X288" s="462"/>
    </row>
    <row r="289" spans="1:24" ht="15.75" customHeight="1" x14ac:dyDescent="0.3">
      <c r="A289" s="462"/>
      <c r="B289" s="462"/>
      <c r="C289" s="462"/>
      <c r="D289" s="462"/>
      <c r="E289" s="462"/>
      <c r="F289" s="462"/>
      <c r="G289" s="462"/>
      <c r="H289" s="462"/>
      <c r="I289" s="462"/>
      <c r="J289" s="462"/>
      <c r="K289" s="462"/>
      <c r="L289" s="462"/>
      <c r="M289" s="462"/>
      <c r="N289" s="462"/>
      <c r="O289" s="462"/>
      <c r="P289" s="462"/>
      <c r="Q289" s="462"/>
      <c r="R289" s="462"/>
      <c r="S289" s="462"/>
      <c r="T289" s="462"/>
      <c r="U289" s="462"/>
      <c r="V289" s="462"/>
      <c r="W289" s="462"/>
      <c r="X289" s="462"/>
    </row>
    <row r="290" spans="1:24" ht="15.75" customHeight="1" x14ac:dyDescent="0.3">
      <c r="A290" s="462"/>
      <c r="B290" s="462"/>
      <c r="C290" s="462"/>
      <c r="D290" s="462"/>
      <c r="E290" s="462"/>
      <c r="F290" s="462"/>
      <c r="G290" s="462"/>
      <c r="H290" s="462"/>
      <c r="I290" s="462"/>
      <c r="J290" s="462"/>
      <c r="K290" s="462"/>
      <c r="L290" s="462"/>
      <c r="M290" s="462"/>
      <c r="N290" s="462"/>
      <c r="O290" s="462"/>
      <c r="P290" s="462"/>
      <c r="Q290" s="462"/>
      <c r="R290" s="462"/>
      <c r="S290" s="462"/>
      <c r="T290" s="462"/>
      <c r="U290" s="462"/>
      <c r="V290" s="462"/>
      <c r="W290" s="462"/>
      <c r="X290" s="462"/>
    </row>
    <row r="291" spans="1:24" ht="15.75" customHeight="1" x14ac:dyDescent="0.3">
      <c r="A291" s="462"/>
      <c r="B291" s="462"/>
      <c r="C291" s="462"/>
      <c r="D291" s="462"/>
      <c r="E291" s="462"/>
      <c r="F291" s="462"/>
      <c r="G291" s="462"/>
      <c r="H291" s="462"/>
      <c r="I291" s="462"/>
      <c r="J291" s="462"/>
      <c r="K291" s="462"/>
      <c r="L291" s="462"/>
      <c r="M291" s="462"/>
      <c r="N291" s="462"/>
      <c r="O291" s="462"/>
      <c r="P291" s="462"/>
      <c r="Q291" s="462"/>
      <c r="R291" s="462"/>
      <c r="S291" s="462"/>
      <c r="T291" s="462"/>
      <c r="U291" s="462"/>
      <c r="V291" s="462"/>
      <c r="W291" s="462"/>
      <c r="X291" s="462"/>
    </row>
    <row r="292" spans="1:24" ht="15.75" customHeight="1" x14ac:dyDescent="0.3">
      <c r="A292" s="462"/>
      <c r="B292" s="462"/>
      <c r="C292" s="462"/>
      <c r="D292" s="462"/>
      <c r="E292" s="462"/>
      <c r="F292" s="462"/>
      <c r="G292" s="462"/>
      <c r="H292" s="462"/>
      <c r="I292" s="462"/>
      <c r="J292" s="462"/>
      <c r="K292" s="462"/>
      <c r="L292" s="462"/>
      <c r="M292" s="462"/>
      <c r="N292" s="462"/>
      <c r="O292" s="462"/>
      <c r="P292" s="462"/>
      <c r="Q292" s="462"/>
      <c r="R292" s="462"/>
      <c r="S292" s="462"/>
      <c r="T292" s="462"/>
      <c r="U292" s="462"/>
      <c r="V292" s="462"/>
      <c r="W292" s="462"/>
      <c r="X292" s="462"/>
    </row>
    <row r="293" spans="1:24" ht="15.75" customHeight="1" x14ac:dyDescent="0.3">
      <c r="A293" s="462"/>
      <c r="B293" s="462"/>
      <c r="C293" s="462"/>
      <c r="D293" s="462"/>
      <c r="E293" s="462"/>
      <c r="F293" s="462"/>
      <c r="G293" s="462"/>
      <c r="H293" s="462"/>
      <c r="I293" s="462"/>
      <c r="J293" s="462"/>
      <c r="K293" s="462"/>
      <c r="L293" s="462"/>
      <c r="M293" s="462"/>
      <c r="N293" s="462"/>
      <c r="O293" s="462"/>
      <c r="P293" s="462"/>
      <c r="Q293" s="462"/>
      <c r="R293" s="462"/>
      <c r="S293" s="462"/>
      <c r="T293" s="462"/>
      <c r="U293" s="462"/>
      <c r="V293" s="462"/>
      <c r="W293" s="462"/>
      <c r="X293" s="462"/>
    </row>
    <row r="294" spans="1:24" ht="15.75" customHeight="1" x14ac:dyDescent="0.3">
      <c r="A294" s="462"/>
      <c r="B294" s="462"/>
      <c r="C294" s="462"/>
      <c r="D294" s="462"/>
      <c r="E294" s="462"/>
      <c r="F294" s="462"/>
      <c r="G294" s="462"/>
      <c r="H294" s="462"/>
      <c r="I294" s="462"/>
      <c r="J294" s="462"/>
      <c r="K294" s="462"/>
      <c r="L294" s="462"/>
      <c r="M294" s="462"/>
      <c r="N294" s="462"/>
      <c r="O294" s="462"/>
      <c r="P294" s="462"/>
      <c r="Q294" s="462"/>
      <c r="R294" s="462"/>
      <c r="S294" s="462"/>
      <c r="T294" s="462"/>
      <c r="U294" s="462"/>
      <c r="V294" s="462"/>
      <c r="W294" s="462"/>
      <c r="X294" s="462"/>
    </row>
    <row r="295" spans="1:24" ht="15.75" customHeight="1" x14ac:dyDescent="0.3">
      <c r="A295" s="462"/>
      <c r="B295" s="462"/>
      <c r="C295" s="462"/>
      <c r="D295" s="462"/>
      <c r="E295" s="462"/>
      <c r="F295" s="462"/>
      <c r="G295" s="462"/>
      <c r="H295" s="462"/>
      <c r="I295" s="462"/>
      <c r="J295" s="462"/>
      <c r="K295" s="462"/>
      <c r="L295" s="462"/>
      <c r="M295" s="462"/>
      <c r="N295" s="462"/>
      <c r="O295" s="462"/>
      <c r="P295" s="462"/>
      <c r="Q295" s="462"/>
      <c r="R295" s="462"/>
      <c r="S295" s="462"/>
      <c r="T295" s="462"/>
      <c r="U295" s="462"/>
      <c r="V295" s="462"/>
      <c r="W295" s="462"/>
      <c r="X295" s="462"/>
    </row>
    <row r="296" spans="1:24" ht="15.75" customHeight="1" x14ac:dyDescent="0.3">
      <c r="A296" s="462"/>
      <c r="B296" s="462"/>
      <c r="C296" s="462"/>
      <c r="D296" s="462"/>
      <c r="E296" s="462"/>
      <c r="F296" s="462"/>
      <c r="G296" s="462"/>
      <c r="H296" s="462"/>
      <c r="I296" s="462"/>
      <c r="J296" s="462"/>
      <c r="K296" s="462"/>
      <c r="L296" s="462"/>
      <c r="M296" s="462"/>
      <c r="N296" s="462"/>
      <c r="O296" s="462"/>
      <c r="P296" s="462"/>
      <c r="Q296" s="462"/>
      <c r="R296" s="462"/>
      <c r="S296" s="462"/>
      <c r="T296" s="462"/>
      <c r="U296" s="462"/>
      <c r="V296" s="462"/>
      <c r="W296" s="462"/>
      <c r="X296" s="462"/>
    </row>
    <row r="297" spans="1:24" ht="15.75" customHeight="1" x14ac:dyDescent="0.3">
      <c r="A297" s="462"/>
      <c r="B297" s="462"/>
      <c r="C297" s="462"/>
      <c r="D297" s="462"/>
      <c r="E297" s="462"/>
      <c r="F297" s="462"/>
      <c r="G297" s="462"/>
      <c r="H297" s="462"/>
      <c r="I297" s="462"/>
      <c r="J297" s="462"/>
      <c r="K297" s="462"/>
      <c r="L297" s="462"/>
      <c r="M297" s="462"/>
      <c r="N297" s="462"/>
      <c r="O297" s="462"/>
      <c r="P297" s="462"/>
      <c r="Q297" s="462"/>
      <c r="R297" s="462"/>
      <c r="S297" s="462"/>
      <c r="T297" s="462"/>
      <c r="U297" s="462"/>
      <c r="V297" s="462"/>
      <c r="W297" s="462"/>
      <c r="X297" s="462"/>
    </row>
    <row r="298" spans="1:24" ht="15.75" customHeight="1" x14ac:dyDescent="0.3">
      <c r="A298" s="462"/>
      <c r="B298" s="462"/>
      <c r="C298" s="462"/>
      <c r="D298" s="462"/>
      <c r="E298" s="462"/>
      <c r="F298" s="462"/>
      <c r="G298" s="462"/>
      <c r="H298" s="462"/>
      <c r="I298" s="462"/>
      <c r="J298" s="462"/>
      <c r="K298" s="462"/>
      <c r="L298" s="462"/>
      <c r="M298" s="462"/>
      <c r="N298" s="462"/>
      <c r="O298" s="462"/>
      <c r="P298" s="462"/>
      <c r="Q298" s="462"/>
      <c r="R298" s="462"/>
      <c r="S298" s="462"/>
      <c r="T298" s="462"/>
      <c r="U298" s="462"/>
      <c r="V298" s="462"/>
      <c r="W298" s="462"/>
      <c r="X298" s="462"/>
    </row>
    <row r="299" spans="1:24" ht="15.75" customHeight="1" x14ac:dyDescent="0.3">
      <c r="A299" s="462"/>
      <c r="B299" s="462"/>
      <c r="C299" s="462"/>
      <c r="D299" s="462"/>
      <c r="E299" s="462"/>
      <c r="F299" s="462"/>
      <c r="G299" s="462"/>
      <c r="H299" s="462"/>
      <c r="I299" s="462"/>
      <c r="J299" s="462"/>
      <c r="K299" s="462"/>
      <c r="L299" s="462"/>
      <c r="M299" s="462"/>
      <c r="N299" s="462"/>
      <c r="O299" s="462"/>
      <c r="P299" s="462"/>
      <c r="Q299" s="462"/>
      <c r="R299" s="462"/>
      <c r="S299" s="462"/>
      <c r="T299" s="462"/>
      <c r="U299" s="462"/>
      <c r="V299" s="462"/>
      <c r="W299" s="462"/>
      <c r="X299" s="462"/>
    </row>
    <row r="300" spans="1:24" ht="15.75" customHeight="1" x14ac:dyDescent="0.3">
      <c r="A300" s="462"/>
      <c r="B300" s="462"/>
      <c r="C300" s="462"/>
      <c r="D300" s="462"/>
      <c r="E300" s="462"/>
      <c r="F300" s="462"/>
      <c r="G300" s="462"/>
      <c r="H300" s="462"/>
      <c r="I300" s="462"/>
      <c r="J300" s="462"/>
      <c r="K300" s="462"/>
      <c r="L300" s="462"/>
      <c r="M300" s="462"/>
      <c r="N300" s="462"/>
      <c r="O300" s="462"/>
      <c r="P300" s="462"/>
      <c r="Q300" s="462"/>
      <c r="R300" s="462"/>
      <c r="S300" s="462"/>
      <c r="T300" s="462"/>
      <c r="U300" s="462"/>
      <c r="V300" s="462"/>
      <c r="W300" s="462"/>
      <c r="X300" s="462"/>
    </row>
    <row r="301" spans="1:24" ht="15.75" customHeight="1" x14ac:dyDescent="0.3">
      <c r="A301" s="462"/>
      <c r="B301" s="462"/>
      <c r="C301" s="462"/>
      <c r="D301" s="462"/>
      <c r="E301" s="462"/>
      <c r="F301" s="462"/>
      <c r="G301" s="462"/>
      <c r="H301" s="462"/>
      <c r="I301" s="462"/>
      <c r="J301" s="462"/>
      <c r="K301" s="462"/>
      <c r="L301" s="462"/>
      <c r="M301" s="462"/>
      <c r="N301" s="462"/>
      <c r="O301" s="462"/>
      <c r="P301" s="462"/>
      <c r="Q301" s="462"/>
      <c r="R301" s="462"/>
      <c r="S301" s="462"/>
      <c r="T301" s="462"/>
      <c r="U301" s="462"/>
      <c r="V301" s="462"/>
      <c r="W301" s="462"/>
      <c r="X301" s="462"/>
    </row>
    <row r="302" spans="1:24" ht="15.75" customHeight="1" x14ac:dyDescent="0.3">
      <c r="A302" s="462"/>
      <c r="B302" s="462"/>
      <c r="C302" s="462"/>
      <c r="D302" s="462"/>
      <c r="E302" s="462"/>
      <c r="F302" s="462"/>
      <c r="G302" s="462"/>
      <c r="H302" s="462"/>
      <c r="I302" s="462"/>
      <c r="J302" s="462"/>
      <c r="K302" s="462"/>
      <c r="L302" s="462"/>
      <c r="M302" s="462"/>
      <c r="N302" s="462"/>
      <c r="O302" s="462"/>
      <c r="P302" s="462"/>
      <c r="Q302" s="462"/>
      <c r="R302" s="462"/>
      <c r="S302" s="462"/>
      <c r="T302" s="462"/>
      <c r="U302" s="462"/>
      <c r="V302" s="462"/>
      <c r="W302" s="462"/>
      <c r="X302" s="462"/>
    </row>
    <row r="303" spans="1:24" ht="15.75" customHeight="1" x14ac:dyDescent="0.3">
      <c r="A303" s="462"/>
      <c r="B303" s="462"/>
      <c r="C303" s="462"/>
      <c r="D303" s="462"/>
      <c r="E303" s="462"/>
      <c r="F303" s="462"/>
      <c r="G303" s="462"/>
      <c r="H303" s="462"/>
      <c r="I303" s="462"/>
      <c r="J303" s="462"/>
      <c r="K303" s="462"/>
      <c r="L303" s="462"/>
      <c r="M303" s="462"/>
      <c r="N303" s="462"/>
      <c r="O303" s="462"/>
      <c r="P303" s="462"/>
      <c r="Q303" s="462"/>
      <c r="R303" s="462"/>
      <c r="S303" s="462"/>
      <c r="T303" s="462"/>
      <c r="U303" s="462"/>
      <c r="V303" s="462"/>
      <c r="W303" s="462"/>
      <c r="X303" s="462"/>
    </row>
    <row r="304" spans="1:24" ht="15.75" customHeight="1" x14ac:dyDescent="0.3">
      <c r="A304" s="462"/>
      <c r="B304" s="462"/>
      <c r="C304" s="462"/>
      <c r="D304" s="462"/>
      <c r="E304" s="462"/>
      <c r="F304" s="462"/>
      <c r="G304" s="462"/>
      <c r="H304" s="462"/>
      <c r="I304" s="462"/>
      <c r="J304" s="462"/>
      <c r="K304" s="462"/>
      <c r="L304" s="462"/>
      <c r="M304" s="462"/>
      <c r="N304" s="462"/>
      <c r="O304" s="462"/>
      <c r="P304" s="462"/>
      <c r="Q304" s="462"/>
      <c r="R304" s="462"/>
      <c r="S304" s="462"/>
      <c r="T304" s="462"/>
      <c r="U304" s="462"/>
      <c r="V304" s="462"/>
      <c r="W304" s="462"/>
      <c r="X304" s="462"/>
    </row>
    <row r="305" spans="1:24" ht="15.75" customHeight="1" x14ac:dyDescent="0.3">
      <c r="A305" s="462"/>
      <c r="B305" s="462"/>
      <c r="C305" s="462"/>
      <c r="D305" s="462"/>
      <c r="E305" s="462"/>
      <c r="F305" s="462"/>
      <c r="G305" s="462"/>
      <c r="H305" s="462"/>
      <c r="I305" s="462"/>
      <c r="J305" s="462"/>
      <c r="K305" s="462"/>
      <c r="L305" s="462"/>
      <c r="M305" s="462"/>
      <c r="N305" s="462"/>
      <c r="O305" s="462"/>
      <c r="P305" s="462"/>
      <c r="Q305" s="462"/>
      <c r="R305" s="462"/>
      <c r="S305" s="462"/>
      <c r="T305" s="462"/>
      <c r="U305" s="462"/>
      <c r="V305" s="462"/>
      <c r="W305" s="462"/>
      <c r="X305" s="462"/>
    </row>
    <row r="306" spans="1:24" ht="15.75" customHeight="1" x14ac:dyDescent="0.3">
      <c r="A306" s="462"/>
      <c r="B306" s="462"/>
      <c r="C306" s="462"/>
      <c r="D306" s="462"/>
      <c r="E306" s="462"/>
      <c r="F306" s="462"/>
      <c r="G306" s="462"/>
      <c r="H306" s="462"/>
      <c r="I306" s="462"/>
      <c r="J306" s="462"/>
      <c r="K306" s="462"/>
      <c r="L306" s="462"/>
      <c r="M306" s="462"/>
      <c r="N306" s="462"/>
      <c r="O306" s="462"/>
      <c r="P306" s="462"/>
      <c r="Q306" s="462"/>
      <c r="R306" s="462"/>
      <c r="S306" s="462"/>
      <c r="T306" s="462"/>
      <c r="U306" s="462"/>
      <c r="V306" s="462"/>
      <c r="W306" s="462"/>
      <c r="X306" s="462"/>
    </row>
    <row r="307" spans="1:24" ht="15.75" customHeight="1" x14ac:dyDescent="0.3">
      <c r="A307" s="462"/>
      <c r="B307" s="462"/>
      <c r="C307" s="462"/>
      <c r="D307" s="462"/>
      <c r="E307" s="462"/>
      <c r="F307" s="462"/>
      <c r="G307" s="462"/>
      <c r="H307" s="462"/>
      <c r="I307" s="462"/>
      <c r="J307" s="462"/>
      <c r="K307" s="462"/>
      <c r="L307" s="462"/>
      <c r="M307" s="462"/>
      <c r="N307" s="462"/>
      <c r="O307" s="462"/>
      <c r="P307" s="462"/>
      <c r="Q307" s="462"/>
      <c r="R307" s="462"/>
      <c r="S307" s="462"/>
      <c r="T307" s="462"/>
      <c r="U307" s="462"/>
      <c r="V307" s="462"/>
      <c r="W307" s="462"/>
      <c r="X307" s="462"/>
    </row>
    <row r="308" spans="1:24" ht="15.75" customHeight="1" x14ac:dyDescent="0.3">
      <c r="A308" s="462"/>
      <c r="B308" s="462"/>
      <c r="C308" s="462"/>
      <c r="D308" s="462"/>
      <c r="E308" s="462"/>
      <c r="F308" s="462"/>
      <c r="G308" s="462"/>
      <c r="H308" s="462"/>
      <c r="I308" s="462"/>
      <c r="J308" s="462"/>
      <c r="K308" s="462"/>
      <c r="L308" s="462"/>
      <c r="M308" s="462"/>
      <c r="N308" s="462"/>
      <c r="O308" s="462"/>
      <c r="P308" s="462"/>
      <c r="Q308" s="462"/>
      <c r="R308" s="462"/>
      <c r="S308" s="462"/>
      <c r="T308" s="462"/>
      <c r="U308" s="462"/>
      <c r="V308" s="462"/>
      <c r="W308" s="462"/>
      <c r="X308" s="462"/>
    </row>
    <row r="309" spans="1:24" ht="15.75" customHeight="1" x14ac:dyDescent="0.3">
      <c r="A309" s="462"/>
      <c r="B309" s="462"/>
      <c r="C309" s="462"/>
      <c r="D309" s="462"/>
      <c r="E309" s="462"/>
      <c r="F309" s="462"/>
      <c r="G309" s="462"/>
      <c r="H309" s="462"/>
      <c r="I309" s="462"/>
      <c r="J309" s="462"/>
      <c r="K309" s="462"/>
      <c r="L309" s="462"/>
      <c r="M309" s="462"/>
      <c r="N309" s="462"/>
      <c r="O309" s="462"/>
      <c r="P309" s="462"/>
      <c r="Q309" s="462"/>
      <c r="R309" s="462"/>
      <c r="S309" s="462"/>
      <c r="T309" s="462"/>
      <c r="U309" s="462"/>
      <c r="V309" s="462"/>
      <c r="W309" s="462"/>
      <c r="X309" s="462"/>
    </row>
    <row r="310" spans="1:24" ht="15.75" customHeight="1" x14ac:dyDescent="0.3">
      <c r="A310" s="462"/>
      <c r="B310" s="462"/>
      <c r="C310" s="462"/>
      <c r="D310" s="462"/>
      <c r="E310" s="462"/>
      <c r="F310" s="462"/>
      <c r="G310" s="462"/>
      <c r="H310" s="462"/>
      <c r="I310" s="462"/>
      <c r="J310" s="462"/>
      <c r="K310" s="462"/>
      <c r="L310" s="462"/>
      <c r="M310" s="462"/>
      <c r="N310" s="462"/>
      <c r="O310" s="462"/>
      <c r="P310" s="462"/>
      <c r="Q310" s="462"/>
      <c r="R310" s="462"/>
      <c r="S310" s="462"/>
      <c r="T310" s="462"/>
      <c r="U310" s="462"/>
      <c r="V310" s="462"/>
      <c r="W310" s="462"/>
      <c r="X310" s="462"/>
    </row>
    <row r="311" spans="1:24" ht="15.75" customHeight="1" x14ac:dyDescent="0.3">
      <c r="A311" s="462"/>
      <c r="B311" s="462"/>
      <c r="C311" s="462"/>
      <c r="D311" s="462"/>
      <c r="E311" s="462"/>
      <c r="F311" s="462"/>
      <c r="G311" s="462"/>
      <c r="H311" s="462"/>
      <c r="I311" s="462"/>
      <c r="J311" s="462"/>
      <c r="K311" s="462"/>
      <c r="L311" s="462"/>
      <c r="M311" s="462"/>
      <c r="N311" s="462"/>
      <c r="O311" s="462"/>
      <c r="P311" s="462"/>
      <c r="Q311" s="462"/>
      <c r="R311" s="462"/>
      <c r="S311" s="462"/>
      <c r="T311" s="462"/>
      <c r="U311" s="462"/>
      <c r="V311" s="462"/>
      <c r="W311" s="462"/>
      <c r="X311" s="462"/>
    </row>
    <row r="312" spans="1:24" ht="15.75" customHeight="1" x14ac:dyDescent="0.3">
      <c r="A312" s="462"/>
      <c r="B312" s="462"/>
      <c r="C312" s="462"/>
      <c r="D312" s="462"/>
      <c r="E312" s="462"/>
      <c r="F312" s="462"/>
      <c r="G312" s="462"/>
      <c r="H312" s="462"/>
      <c r="I312" s="462"/>
      <c r="J312" s="462"/>
      <c r="K312" s="462"/>
      <c r="L312" s="462"/>
      <c r="M312" s="462"/>
      <c r="N312" s="462"/>
      <c r="O312" s="462"/>
      <c r="P312" s="462"/>
      <c r="Q312" s="462"/>
      <c r="R312" s="462"/>
      <c r="S312" s="462"/>
      <c r="T312" s="462"/>
      <c r="U312" s="462"/>
      <c r="V312" s="462"/>
      <c r="W312" s="462"/>
      <c r="X312" s="462"/>
    </row>
    <row r="313" spans="1:24" ht="15.75" customHeight="1" x14ac:dyDescent="0.3">
      <c r="A313" s="462"/>
      <c r="B313" s="462"/>
      <c r="C313" s="462"/>
      <c r="D313" s="462"/>
      <c r="E313" s="462"/>
      <c r="F313" s="462"/>
      <c r="G313" s="462"/>
      <c r="H313" s="462"/>
      <c r="I313" s="462"/>
      <c r="J313" s="462"/>
      <c r="K313" s="462"/>
      <c r="L313" s="462"/>
      <c r="M313" s="462"/>
      <c r="N313" s="462"/>
      <c r="O313" s="462"/>
      <c r="P313" s="462"/>
      <c r="Q313" s="462"/>
      <c r="R313" s="462"/>
      <c r="S313" s="462"/>
      <c r="T313" s="462"/>
      <c r="U313" s="462"/>
      <c r="V313" s="462"/>
      <c r="W313" s="462"/>
      <c r="X313" s="462"/>
    </row>
    <row r="314" spans="1:24" ht="15.75" customHeight="1" x14ac:dyDescent="0.3">
      <c r="A314" s="462"/>
      <c r="B314" s="462"/>
      <c r="C314" s="462"/>
      <c r="D314" s="462"/>
      <c r="E314" s="462"/>
      <c r="F314" s="462"/>
      <c r="G314" s="462"/>
      <c r="H314" s="462"/>
      <c r="I314" s="462"/>
      <c r="J314" s="462"/>
      <c r="K314" s="462"/>
      <c r="L314" s="462"/>
      <c r="M314" s="462"/>
      <c r="N314" s="462"/>
      <c r="O314" s="462"/>
      <c r="P314" s="462"/>
      <c r="Q314" s="462"/>
      <c r="R314" s="462"/>
      <c r="S314" s="462"/>
      <c r="T314" s="462"/>
      <c r="U314" s="462"/>
      <c r="V314" s="462"/>
      <c r="W314" s="462"/>
      <c r="X314" s="462"/>
    </row>
    <row r="315" spans="1:24" ht="15.75" customHeight="1" x14ac:dyDescent="0.3">
      <c r="A315" s="462"/>
      <c r="B315" s="462"/>
      <c r="C315" s="462"/>
      <c r="D315" s="462"/>
      <c r="E315" s="462"/>
      <c r="F315" s="462"/>
      <c r="G315" s="462"/>
      <c r="H315" s="462"/>
      <c r="I315" s="462"/>
      <c r="J315" s="462"/>
      <c r="K315" s="462"/>
      <c r="L315" s="462"/>
      <c r="M315" s="462"/>
      <c r="N315" s="462"/>
      <c r="O315" s="462"/>
      <c r="P315" s="462"/>
      <c r="Q315" s="462"/>
      <c r="R315" s="462"/>
      <c r="S315" s="462"/>
      <c r="T315" s="462"/>
      <c r="U315" s="462"/>
      <c r="V315" s="462"/>
      <c r="W315" s="462"/>
      <c r="X315" s="462"/>
    </row>
    <row r="316" spans="1:24" ht="15.75" customHeight="1" x14ac:dyDescent="0.3">
      <c r="A316" s="462"/>
      <c r="B316" s="462"/>
      <c r="C316" s="462"/>
      <c r="D316" s="462"/>
      <c r="E316" s="462"/>
      <c r="F316" s="462"/>
      <c r="G316" s="462"/>
      <c r="H316" s="462"/>
      <c r="I316" s="462"/>
      <c r="J316" s="462"/>
      <c r="K316" s="462"/>
      <c r="L316" s="462"/>
      <c r="M316" s="462"/>
      <c r="N316" s="462"/>
      <c r="O316" s="462"/>
      <c r="P316" s="462"/>
      <c r="Q316" s="462"/>
      <c r="R316" s="462"/>
      <c r="S316" s="462"/>
      <c r="T316" s="462"/>
      <c r="U316" s="462"/>
      <c r="V316" s="462"/>
      <c r="W316" s="462"/>
      <c r="X316" s="462"/>
    </row>
    <row r="317" spans="1:24" ht="15.75" customHeight="1" x14ac:dyDescent="0.3">
      <c r="A317" s="462"/>
      <c r="B317" s="462"/>
      <c r="C317" s="462"/>
      <c r="D317" s="462"/>
      <c r="E317" s="462"/>
      <c r="F317" s="462"/>
      <c r="G317" s="462"/>
      <c r="H317" s="462"/>
      <c r="I317" s="462"/>
      <c r="J317" s="462"/>
      <c r="K317" s="462"/>
      <c r="L317" s="462"/>
      <c r="M317" s="462"/>
      <c r="N317" s="462"/>
      <c r="O317" s="462"/>
      <c r="P317" s="462"/>
      <c r="Q317" s="462"/>
      <c r="R317" s="462"/>
      <c r="S317" s="462"/>
      <c r="T317" s="462"/>
      <c r="U317" s="462"/>
      <c r="V317" s="462"/>
      <c r="W317" s="462"/>
      <c r="X317" s="462"/>
    </row>
    <row r="318" spans="1:24" ht="15.75" customHeight="1" x14ac:dyDescent="0.3">
      <c r="A318" s="462"/>
      <c r="B318" s="462"/>
      <c r="C318" s="462"/>
      <c r="D318" s="462"/>
      <c r="E318" s="462"/>
      <c r="F318" s="462"/>
      <c r="G318" s="462"/>
      <c r="H318" s="462"/>
      <c r="I318" s="462"/>
      <c r="J318" s="462"/>
      <c r="K318" s="462"/>
      <c r="L318" s="462"/>
      <c r="M318" s="462"/>
      <c r="N318" s="462"/>
      <c r="O318" s="462"/>
      <c r="P318" s="462"/>
      <c r="Q318" s="462"/>
      <c r="R318" s="462"/>
      <c r="S318" s="462"/>
      <c r="T318" s="462"/>
      <c r="U318" s="462"/>
      <c r="V318" s="462"/>
      <c r="W318" s="462"/>
      <c r="X318" s="462"/>
    </row>
    <row r="319" spans="1:24" ht="15.75" customHeight="1" x14ac:dyDescent="0.3">
      <c r="A319" s="462"/>
      <c r="B319" s="462"/>
      <c r="C319" s="462"/>
      <c r="D319" s="462"/>
      <c r="E319" s="462"/>
      <c r="F319" s="462"/>
      <c r="G319" s="462"/>
      <c r="H319" s="462"/>
      <c r="I319" s="462"/>
      <c r="J319" s="462"/>
      <c r="K319" s="462"/>
      <c r="L319" s="462"/>
      <c r="M319" s="462"/>
      <c r="N319" s="462"/>
      <c r="O319" s="462"/>
      <c r="P319" s="462"/>
      <c r="Q319" s="462"/>
      <c r="R319" s="462"/>
      <c r="S319" s="462"/>
      <c r="T319" s="462"/>
      <c r="U319" s="462"/>
      <c r="V319" s="462"/>
      <c r="W319" s="462"/>
      <c r="X319" s="462"/>
    </row>
    <row r="320" spans="1:24" ht="15.75" customHeight="1" x14ac:dyDescent="0.3">
      <c r="A320" s="462"/>
      <c r="B320" s="462"/>
      <c r="C320" s="462"/>
      <c r="D320" s="462"/>
      <c r="E320" s="462"/>
      <c r="F320" s="462"/>
      <c r="G320" s="462"/>
      <c r="H320" s="462"/>
      <c r="I320" s="462"/>
      <c r="J320" s="462"/>
      <c r="K320" s="462"/>
      <c r="L320" s="462"/>
      <c r="M320" s="462"/>
      <c r="N320" s="462"/>
      <c r="O320" s="462"/>
      <c r="P320" s="462"/>
      <c r="Q320" s="462"/>
      <c r="R320" s="462"/>
      <c r="S320" s="462"/>
      <c r="T320" s="462"/>
      <c r="U320" s="462"/>
      <c r="V320" s="462"/>
      <c r="W320" s="462"/>
      <c r="X320" s="462"/>
    </row>
    <row r="321" spans="1:24" ht="15.75" customHeight="1" x14ac:dyDescent="0.3">
      <c r="A321" s="462"/>
      <c r="B321" s="462"/>
      <c r="C321" s="462"/>
      <c r="D321" s="462"/>
      <c r="E321" s="462"/>
      <c r="F321" s="462"/>
      <c r="G321" s="462"/>
      <c r="H321" s="462"/>
      <c r="I321" s="462"/>
      <c r="J321" s="462"/>
      <c r="K321" s="462"/>
      <c r="L321" s="462"/>
      <c r="M321" s="462"/>
      <c r="N321" s="462"/>
      <c r="O321" s="462"/>
      <c r="P321" s="462"/>
      <c r="Q321" s="462"/>
      <c r="R321" s="462"/>
      <c r="S321" s="462"/>
      <c r="T321" s="462"/>
      <c r="U321" s="462"/>
      <c r="V321" s="462"/>
      <c r="W321" s="462"/>
      <c r="X321" s="462"/>
    </row>
    <row r="322" spans="1:24" ht="15.75" customHeight="1" x14ac:dyDescent="0.3">
      <c r="A322" s="462"/>
      <c r="B322" s="462"/>
      <c r="C322" s="462"/>
      <c r="D322" s="462"/>
      <c r="E322" s="462"/>
      <c r="F322" s="462"/>
      <c r="G322" s="462"/>
      <c r="H322" s="462"/>
      <c r="I322" s="462"/>
      <c r="J322" s="462"/>
      <c r="K322" s="462"/>
      <c r="L322" s="462"/>
      <c r="M322" s="462"/>
      <c r="N322" s="462"/>
      <c r="O322" s="462"/>
      <c r="P322" s="462"/>
      <c r="Q322" s="462"/>
      <c r="R322" s="462"/>
      <c r="S322" s="462"/>
      <c r="T322" s="462"/>
      <c r="U322" s="462"/>
      <c r="V322" s="462"/>
      <c r="W322" s="462"/>
      <c r="X322" s="462"/>
    </row>
    <row r="323" spans="1:24" ht="15.75" customHeight="1" x14ac:dyDescent="0.3">
      <c r="A323" s="462"/>
      <c r="B323" s="462"/>
      <c r="C323" s="462"/>
      <c r="D323" s="462"/>
      <c r="E323" s="462"/>
      <c r="F323" s="462"/>
      <c r="G323" s="462"/>
      <c r="H323" s="462"/>
      <c r="I323" s="462"/>
      <c r="J323" s="462"/>
      <c r="K323" s="462"/>
      <c r="L323" s="462"/>
      <c r="M323" s="462"/>
      <c r="N323" s="462"/>
      <c r="O323" s="462"/>
      <c r="P323" s="462"/>
      <c r="Q323" s="462"/>
      <c r="R323" s="462"/>
      <c r="S323" s="462"/>
      <c r="T323" s="462"/>
      <c r="U323" s="462"/>
      <c r="V323" s="462"/>
      <c r="W323" s="462"/>
      <c r="X323" s="462"/>
    </row>
    <row r="324" spans="1:24" ht="15.75" customHeight="1" x14ac:dyDescent="0.3">
      <c r="A324" s="462"/>
      <c r="B324" s="462"/>
      <c r="C324" s="462"/>
      <c r="D324" s="462"/>
      <c r="E324" s="462"/>
      <c r="F324" s="462"/>
      <c r="G324" s="462"/>
      <c r="H324" s="462"/>
      <c r="I324" s="462"/>
      <c r="J324" s="462"/>
      <c r="K324" s="462"/>
      <c r="L324" s="462"/>
      <c r="M324" s="462"/>
      <c r="N324" s="462"/>
      <c r="O324" s="462"/>
      <c r="P324" s="462"/>
      <c r="Q324" s="462"/>
      <c r="R324" s="462"/>
      <c r="S324" s="462"/>
      <c r="T324" s="462"/>
      <c r="U324" s="462"/>
      <c r="V324" s="462"/>
      <c r="W324" s="462"/>
      <c r="X324" s="462"/>
    </row>
    <row r="325" spans="1:24" ht="15.75" customHeight="1" x14ac:dyDescent="0.3">
      <c r="A325" s="462"/>
      <c r="B325" s="462"/>
      <c r="C325" s="462"/>
      <c r="D325" s="462"/>
      <c r="E325" s="462"/>
      <c r="F325" s="462"/>
      <c r="G325" s="462"/>
      <c r="H325" s="462"/>
      <c r="I325" s="462"/>
      <c r="J325" s="462"/>
      <c r="K325" s="462"/>
      <c r="L325" s="462"/>
      <c r="M325" s="462"/>
      <c r="N325" s="462"/>
      <c r="O325" s="462"/>
      <c r="P325" s="462"/>
      <c r="Q325" s="462"/>
      <c r="R325" s="462"/>
      <c r="S325" s="462"/>
      <c r="T325" s="462"/>
      <c r="U325" s="462"/>
      <c r="V325" s="462"/>
      <c r="W325" s="462"/>
      <c r="X325" s="462"/>
    </row>
    <row r="326" spans="1:24" ht="15.75" customHeight="1" x14ac:dyDescent="0.3">
      <c r="A326" s="462"/>
      <c r="B326" s="462"/>
      <c r="C326" s="462"/>
      <c r="D326" s="462"/>
      <c r="E326" s="462"/>
      <c r="F326" s="462"/>
      <c r="G326" s="462"/>
      <c r="H326" s="462"/>
      <c r="I326" s="462"/>
      <c r="J326" s="462"/>
      <c r="K326" s="462"/>
      <c r="L326" s="462"/>
      <c r="M326" s="462"/>
      <c r="N326" s="462"/>
      <c r="O326" s="462"/>
      <c r="P326" s="462"/>
      <c r="Q326" s="462"/>
      <c r="R326" s="462"/>
      <c r="S326" s="462"/>
      <c r="T326" s="462"/>
      <c r="U326" s="462"/>
      <c r="V326" s="462"/>
      <c r="W326" s="462"/>
      <c r="X326" s="462"/>
    </row>
    <row r="327" spans="1:24" ht="15.75" customHeight="1" x14ac:dyDescent="0.3">
      <c r="A327" s="462"/>
      <c r="B327" s="462"/>
      <c r="C327" s="462"/>
      <c r="D327" s="462"/>
      <c r="E327" s="462"/>
      <c r="F327" s="462"/>
      <c r="G327" s="462"/>
      <c r="H327" s="462"/>
      <c r="I327" s="462"/>
      <c r="J327" s="462"/>
      <c r="K327" s="462"/>
      <c r="L327" s="462"/>
      <c r="M327" s="462"/>
      <c r="N327" s="462"/>
      <c r="O327" s="462"/>
      <c r="P327" s="462"/>
      <c r="Q327" s="462"/>
      <c r="R327" s="462"/>
      <c r="S327" s="462"/>
      <c r="T327" s="462"/>
      <c r="U327" s="462"/>
      <c r="V327" s="462"/>
      <c r="W327" s="462"/>
      <c r="X327" s="462"/>
    </row>
    <row r="328" spans="1:24" ht="15.75" customHeight="1" x14ac:dyDescent="0.3">
      <c r="A328" s="462"/>
      <c r="B328" s="462"/>
      <c r="C328" s="462"/>
      <c r="D328" s="462"/>
      <c r="E328" s="462"/>
      <c r="F328" s="462"/>
      <c r="G328" s="462"/>
      <c r="H328" s="462"/>
      <c r="I328" s="462"/>
      <c r="J328" s="462"/>
      <c r="K328" s="462"/>
      <c r="L328" s="462"/>
      <c r="M328" s="462"/>
      <c r="N328" s="462"/>
      <c r="O328" s="462"/>
      <c r="P328" s="462"/>
      <c r="Q328" s="462"/>
      <c r="R328" s="462"/>
      <c r="S328" s="462"/>
      <c r="T328" s="462"/>
      <c r="U328" s="462"/>
      <c r="V328" s="462"/>
      <c r="W328" s="462"/>
      <c r="X328" s="462"/>
    </row>
    <row r="329" spans="1:24" ht="15.75" customHeight="1" x14ac:dyDescent="0.3">
      <c r="A329" s="462"/>
      <c r="B329" s="462"/>
      <c r="C329" s="462"/>
      <c r="D329" s="462"/>
      <c r="E329" s="462"/>
      <c r="F329" s="462"/>
      <c r="G329" s="462"/>
      <c r="H329" s="462"/>
      <c r="I329" s="462"/>
      <c r="J329" s="462"/>
      <c r="K329" s="462"/>
      <c r="L329" s="462"/>
      <c r="M329" s="462"/>
      <c r="N329" s="462"/>
      <c r="O329" s="462"/>
      <c r="P329" s="462"/>
      <c r="Q329" s="462"/>
      <c r="R329" s="462"/>
      <c r="S329" s="462"/>
      <c r="T329" s="462"/>
      <c r="U329" s="462"/>
      <c r="V329" s="462"/>
      <c r="W329" s="462"/>
      <c r="X329" s="462"/>
    </row>
    <row r="330" spans="1:24" ht="15.75" customHeight="1" x14ac:dyDescent="0.3">
      <c r="A330" s="462"/>
      <c r="B330" s="462"/>
      <c r="C330" s="462"/>
      <c r="D330" s="462"/>
      <c r="E330" s="462"/>
      <c r="F330" s="462"/>
      <c r="G330" s="462"/>
      <c r="H330" s="462"/>
      <c r="I330" s="462"/>
      <c r="J330" s="462"/>
      <c r="K330" s="462"/>
      <c r="L330" s="462"/>
      <c r="M330" s="462"/>
      <c r="N330" s="462"/>
      <c r="O330" s="462"/>
      <c r="P330" s="462"/>
      <c r="Q330" s="462"/>
      <c r="R330" s="462"/>
      <c r="S330" s="462"/>
      <c r="T330" s="462"/>
      <c r="U330" s="462"/>
      <c r="V330" s="462"/>
      <c r="W330" s="462"/>
      <c r="X330" s="462"/>
    </row>
    <row r="331" spans="1:24" ht="15.75" customHeight="1" x14ac:dyDescent="0.3">
      <c r="A331" s="462"/>
      <c r="B331" s="462"/>
      <c r="C331" s="462"/>
      <c r="D331" s="462"/>
      <c r="E331" s="462"/>
      <c r="F331" s="462"/>
      <c r="G331" s="462"/>
      <c r="H331" s="462"/>
      <c r="I331" s="462"/>
      <c r="J331" s="462"/>
      <c r="K331" s="462"/>
      <c r="L331" s="462"/>
      <c r="M331" s="462"/>
      <c r="N331" s="462"/>
      <c r="O331" s="462"/>
      <c r="P331" s="462"/>
      <c r="Q331" s="462"/>
      <c r="R331" s="462"/>
      <c r="S331" s="462"/>
      <c r="T331" s="462"/>
      <c r="U331" s="462"/>
      <c r="V331" s="462"/>
      <c r="W331" s="462"/>
      <c r="X331" s="462"/>
    </row>
    <row r="332" spans="1:24" ht="15.75" customHeight="1" x14ac:dyDescent="0.3">
      <c r="A332" s="462"/>
      <c r="B332" s="462"/>
      <c r="C332" s="462"/>
      <c r="D332" s="462"/>
      <c r="E332" s="462"/>
      <c r="F332" s="462"/>
      <c r="G332" s="462"/>
      <c r="H332" s="462"/>
      <c r="I332" s="462"/>
      <c r="J332" s="462"/>
      <c r="K332" s="462"/>
      <c r="L332" s="462"/>
      <c r="M332" s="462"/>
      <c r="N332" s="462"/>
      <c r="O332" s="462"/>
      <c r="P332" s="462"/>
      <c r="Q332" s="462"/>
      <c r="R332" s="462"/>
      <c r="S332" s="462"/>
      <c r="T332" s="462"/>
      <c r="U332" s="462"/>
      <c r="V332" s="462"/>
      <c r="W332" s="462"/>
      <c r="X332" s="462"/>
    </row>
    <row r="333" spans="1:24" ht="15.75" customHeight="1" x14ac:dyDescent="0.3">
      <c r="A333" s="462"/>
      <c r="B333" s="462"/>
      <c r="C333" s="462"/>
      <c r="D333" s="462"/>
      <c r="E333" s="462"/>
      <c r="F333" s="462"/>
      <c r="G333" s="462"/>
      <c r="H333" s="462"/>
      <c r="I333" s="462"/>
      <c r="J333" s="462"/>
      <c r="K333" s="462"/>
      <c r="L333" s="462"/>
      <c r="M333" s="462"/>
      <c r="N333" s="462"/>
      <c r="O333" s="462"/>
      <c r="P333" s="462"/>
      <c r="Q333" s="462"/>
      <c r="R333" s="462"/>
      <c r="S333" s="462"/>
      <c r="T333" s="462"/>
      <c r="U333" s="462"/>
      <c r="V333" s="462"/>
      <c r="W333" s="462"/>
      <c r="X333" s="462"/>
    </row>
    <row r="334" spans="1:24" ht="15.75" customHeight="1" x14ac:dyDescent="0.3">
      <c r="A334" s="462"/>
      <c r="B334" s="462"/>
      <c r="C334" s="462"/>
      <c r="D334" s="462"/>
      <c r="E334" s="462"/>
      <c r="F334" s="462"/>
      <c r="G334" s="462"/>
      <c r="H334" s="462"/>
      <c r="I334" s="462"/>
      <c r="J334" s="462"/>
      <c r="K334" s="462"/>
      <c r="L334" s="462"/>
      <c r="M334" s="462"/>
      <c r="N334" s="462"/>
      <c r="O334" s="462"/>
      <c r="P334" s="462"/>
      <c r="Q334" s="462"/>
      <c r="R334" s="462"/>
      <c r="S334" s="462"/>
      <c r="T334" s="462"/>
      <c r="U334" s="462"/>
      <c r="V334" s="462"/>
      <c r="W334" s="462"/>
      <c r="X334" s="462"/>
    </row>
    <row r="335" spans="1:24" ht="15.75" customHeight="1" x14ac:dyDescent="0.3">
      <c r="A335" s="462"/>
      <c r="B335" s="462"/>
      <c r="C335" s="462"/>
      <c r="D335" s="462"/>
      <c r="E335" s="462"/>
      <c r="F335" s="462"/>
      <c r="G335" s="462"/>
      <c r="H335" s="462"/>
      <c r="I335" s="462"/>
      <c r="J335" s="462"/>
      <c r="K335" s="462"/>
      <c r="L335" s="462"/>
      <c r="M335" s="462"/>
      <c r="N335" s="462"/>
      <c r="O335" s="462"/>
      <c r="P335" s="462"/>
      <c r="Q335" s="462"/>
      <c r="R335" s="462"/>
      <c r="S335" s="462"/>
      <c r="T335" s="462"/>
      <c r="U335" s="462"/>
      <c r="V335" s="462"/>
      <c r="W335" s="462"/>
      <c r="X335" s="462"/>
    </row>
    <row r="336" spans="1:24" ht="15.75" customHeight="1" x14ac:dyDescent="0.3">
      <c r="A336" s="462"/>
      <c r="B336" s="462"/>
      <c r="C336" s="462"/>
      <c r="D336" s="462"/>
      <c r="E336" s="462"/>
      <c r="F336" s="462"/>
      <c r="G336" s="462"/>
      <c r="H336" s="462"/>
      <c r="I336" s="462"/>
      <c r="J336" s="462"/>
      <c r="K336" s="462"/>
      <c r="L336" s="462"/>
      <c r="M336" s="462"/>
      <c r="N336" s="462"/>
      <c r="O336" s="462"/>
      <c r="P336" s="462"/>
      <c r="Q336" s="462"/>
      <c r="R336" s="462"/>
      <c r="S336" s="462"/>
      <c r="T336" s="462"/>
      <c r="U336" s="462"/>
      <c r="V336" s="462"/>
      <c r="W336" s="462"/>
      <c r="X336" s="462"/>
    </row>
    <row r="337" spans="1:24" ht="15.75" customHeight="1" x14ac:dyDescent="0.3">
      <c r="A337" s="462"/>
      <c r="B337" s="462"/>
      <c r="C337" s="462"/>
      <c r="D337" s="462"/>
      <c r="E337" s="462"/>
      <c r="F337" s="462"/>
      <c r="G337" s="462"/>
      <c r="H337" s="462"/>
      <c r="I337" s="462"/>
      <c r="J337" s="462"/>
      <c r="K337" s="462"/>
      <c r="L337" s="462"/>
      <c r="M337" s="462"/>
      <c r="N337" s="462"/>
      <c r="O337" s="462"/>
      <c r="P337" s="462"/>
      <c r="Q337" s="462"/>
      <c r="R337" s="462"/>
      <c r="S337" s="462"/>
      <c r="T337" s="462"/>
      <c r="U337" s="462"/>
      <c r="V337" s="462"/>
      <c r="W337" s="462"/>
      <c r="X337" s="462"/>
    </row>
    <row r="338" spans="1:24" ht="15.75" customHeight="1" x14ac:dyDescent="0.3">
      <c r="A338" s="462"/>
      <c r="B338" s="462"/>
      <c r="C338" s="462"/>
      <c r="D338" s="462"/>
      <c r="E338" s="462"/>
      <c r="F338" s="462"/>
      <c r="G338" s="462"/>
      <c r="H338" s="462"/>
      <c r="I338" s="462"/>
      <c r="J338" s="462"/>
      <c r="K338" s="462"/>
      <c r="L338" s="462"/>
      <c r="M338" s="462"/>
      <c r="N338" s="462"/>
      <c r="O338" s="462"/>
      <c r="P338" s="462"/>
      <c r="Q338" s="462"/>
      <c r="R338" s="462"/>
      <c r="S338" s="462"/>
      <c r="T338" s="462"/>
      <c r="U338" s="462"/>
      <c r="V338" s="462"/>
      <c r="W338" s="462"/>
      <c r="X338" s="462"/>
    </row>
    <row r="339" spans="1:24" ht="15.75" customHeight="1" x14ac:dyDescent="0.3">
      <c r="A339" s="462"/>
      <c r="B339" s="462"/>
      <c r="C339" s="462"/>
      <c r="D339" s="462"/>
      <c r="E339" s="462"/>
      <c r="F339" s="462"/>
      <c r="G339" s="462"/>
      <c r="H339" s="462"/>
      <c r="I339" s="462"/>
      <c r="J339" s="462"/>
      <c r="K339" s="462"/>
      <c r="L339" s="462"/>
      <c r="M339" s="462"/>
      <c r="N339" s="462"/>
      <c r="O339" s="462"/>
      <c r="P339" s="462"/>
      <c r="Q339" s="462"/>
      <c r="R339" s="462"/>
      <c r="S339" s="462"/>
      <c r="T339" s="462"/>
      <c r="U339" s="462"/>
      <c r="V339" s="462"/>
      <c r="W339" s="462"/>
      <c r="X339" s="462"/>
    </row>
    <row r="340" spans="1:24" ht="15.75" customHeight="1" x14ac:dyDescent="0.3">
      <c r="A340" s="462"/>
      <c r="B340" s="462"/>
      <c r="C340" s="462"/>
      <c r="D340" s="462"/>
      <c r="E340" s="462"/>
      <c r="F340" s="462"/>
      <c r="G340" s="462"/>
      <c r="H340" s="462"/>
      <c r="I340" s="462"/>
      <c r="J340" s="462"/>
      <c r="K340" s="462"/>
      <c r="L340" s="462"/>
      <c r="M340" s="462"/>
      <c r="N340" s="462"/>
      <c r="O340" s="462"/>
      <c r="P340" s="462"/>
      <c r="Q340" s="462"/>
      <c r="R340" s="462"/>
      <c r="S340" s="462"/>
      <c r="T340" s="462"/>
      <c r="U340" s="462"/>
      <c r="V340" s="462"/>
      <c r="W340" s="462"/>
      <c r="X340" s="462"/>
    </row>
    <row r="341" spans="1:24" ht="15.75" customHeight="1" x14ac:dyDescent="0.3">
      <c r="A341" s="462"/>
      <c r="B341" s="462"/>
      <c r="C341" s="462"/>
      <c r="D341" s="462"/>
      <c r="E341" s="462"/>
      <c r="F341" s="462"/>
      <c r="G341" s="462"/>
      <c r="H341" s="462"/>
      <c r="I341" s="462"/>
      <c r="J341" s="462"/>
      <c r="K341" s="462"/>
      <c r="L341" s="462"/>
      <c r="M341" s="462"/>
      <c r="N341" s="462"/>
      <c r="O341" s="462"/>
      <c r="P341" s="462"/>
      <c r="Q341" s="462"/>
      <c r="R341" s="462"/>
      <c r="S341" s="462"/>
      <c r="T341" s="462"/>
      <c r="U341" s="462"/>
      <c r="V341" s="462"/>
      <c r="W341" s="462"/>
      <c r="X341" s="462"/>
    </row>
    <row r="342" spans="1:24" ht="15.75" customHeight="1" x14ac:dyDescent="0.3">
      <c r="A342" s="462"/>
      <c r="B342" s="462"/>
      <c r="C342" s="462"/>
      <c r="D342" s="462"/>
      <c r="E342" s="462"/>
      <c r="F342" s="462"/>
      <c r="G342" s="462"/>
      <c r="H342" s="462"/>
      <c r="I342" s="462"/>
      <c r="J342" s="462"/>
      <c r="K342" s="462"/>
      <c r="L342" s="462"/>
      <c r="M342" s="462"/>
      <c r="N342" s="462"/>
      <c r="O342" s="462"/>
      <c r="P342" s="462"/>
      <c r="Q342" s="462"/>
      <c r="R342" s="462"/>
      <c r="S342" s="462"/>
      <c r="T342" s="462"/>
      <c r="U342" s="462"/>
      <c r="V342" s="462"/>
      <c r="W342" s="462"/>
      <c r="X342" s="462"/>
    </row>
    <row r="343" spans="1:24" ht="15.75" customHeight="1" x14ac:dyDescent="0.3">
      <c r="A343" s="462"/>
      <c r="B343" s="462"/>
      <c r="C343" s="462"/>
      <c r="D343" s="462"/>
      <c r="E343" s="462"/>
      <c r="F343" s="462"/>
      <c r="G343" s="462"/>
      <c r="H343" s="462"/>
      <c r="I343" s="462"/>
      <c r="J343" s="462"/>
      <c r="K343" s="462"/>
      <c r="L343" s="462"/>
      <c r="M343" s="462"/>
      <c r="N343" s="462"/>
      <c r="O343" s="462"/>
      <c r="P343" s="462"/>
      <c r="Q343" s="462"/>
      <c r="R343" s="462"/>
      <c r="S343" s="462"/>
      <c r="T343" s="462"/>
      <c r="U343" s="462"/>
      <c r="V343" s="462"/>
      <c r="W343" s="462"/>
      <c r="X343" s="462"/>
    </row>
    <row r="344" spans="1:24" ht="15.75" customHeight="1" x14ac:dyDescent="0.3">
      <c r="A344" s="462"/>
      <c r="B344" s="462"/>
      <c r="C344" s="462"/>
      <c r="D344" s="462"/>
      <c r="E344" s="462"/>
      <c r="F344" s="462"/>
      <c r="G344" s="462"/>
      <c r="H344" s="462"/>
      <c r="I344" s="462"/>
      <c r="J344" s="462"/>
      <c r="K344" s="462"/>
      <c r="L344" s="462"/>
      <c r="M344" s="462"/>
      <c r="N344" s="462"/>
      <c r="O344" s="462"/>
      <c r="P344" s="462"/>
      <c r="Q344" s="462"/>
      <c r="R344" s="462"/>
      <c r="S344" s="462"/>
      <c r="T344" s="462"/>
      <c r="U344" s="462"/>
      <c r="V344" s="462"/>
      <c r="W344" s="462"/>
      <c r="X344" s="462"/>
    </row>
    <row r="345" spans="1:24" ht="15.75" customHeight="1" x14ac:dyDescent="0.3">
      <c r="A345" s="462"/>
      <c r="B345" s="462"/>
      <c r="C345" s="462"/>
      <c r="D345" s="462"/>
      <c r="E345" s="462"/>
      <c r="F345" s="462"/>
      <c r="G345" s="462"/>
      <c r="H345" s="462"/>
      <c r="I345" s="462"/>
      <c r="J345" s="462"/>
      <c r="K345" s="462"/>
      <c r="L345" s="462"/>
      <c r="M345" s="462"/>
      <c r="N345" s="462"/>
      <c r="O345" s="462"/>
      <c r="P345" s="462"/>
      <c r="Q345" s="462"/>
      <c r="R345" s="462"/>
      <c r="S345" s="462"/>
      <c r="T345" s="462"/>
      <c r="U345" s="462"/>
      <c r="V345" s="462"/>
      <c r="W345" s="462"/>
      <c r="X345" s="462"/>
    </row>
    <row r="346" spans="1:24" ht="15.75" customHeight="1" x14ac:dyDescent="0.3">
      <c r="A346" s="462"/>
      <c r="B346" s="462"/>
      <c r="C346" s="462"/>
      <c r="D346" s="462"/>
      <c r="E346" s="462"/>
      <c r="F346" s="462"/>
      <c r="G346" s="462"/>
      <c r="H346" s="462"/>
      <c r="I346" s="462"/>
      <c r="J346" s="462"/>
      <c r="K346" s="462"/>
      <c r="L346" s="462"/>
      <c r="M346" s="462"/>
      <c r="N346" s="462"/>
      <c r="O346" s="462"/>
      <c r="P346" s="462"/>
      <c r="Q346" s="462"/>
      <c r="R346" s="462"/>
      <c r="S346" s="462"/>
      <c r="T346" s="462"/>
      <c r="U346" s="462"/>
      <c r="V346" s="462"/>
      <c r="W346" s="462"/>
      <c r="X346" s="462"/>
    </row>
    <row r="347" spans="1:24" ht="15.75" customHeight="1" x14ac:dyDescent="0.3">
      <c r="A347" s="462"/>
      <c r="B347" s="462"/>
      <c r="C347" s="462"/>
      <c r="D347" s="462"/>
      <c r="E347" s="462"/>
      <c r="F347" s="462"/>
      <c r="G347" s="462"/>
      <c r="H347" s="462"/>
      <c r="I347" s="462"/>
      <c r="J347" s="462"/>
      <c r="K347" s="462"/>
      <c r="L347" s="462"/>
      <c r="M347" s="462"/>
      <c r="N347" s="462"/>
      <c r="O347" s="462"/>
      <c r="P347" s="462"/>
      <c r="Q347" s="462"/>
      <c r="R347" s="462"/>
      <c r="S347" s="462"/>
      <c r="T347" s="462"/>
      <c r="U347" s="462"/>
      <c r="V347" s="462"/>
      <c r="W347" s="462"/>
      <c r="X347" s="462"/>
    </row>
    <row r="348" spans="1:24" ht="15.75" customHeight="1" x14ac:dyDescent="0.3">
      <c r="A348" s="462"/>
      <c r="B348" s="462"/>
      <c r="C348" s="462"/>
      <c r="D348" s="462"/>
      <c r="E348" s="462"/>
      <c r="F348" s="462"/>
      <c r="G348" s="462"/>
      <c r="H348" s="462"/>
      <c r="I348" s="462"/>
      <c r="J348" s="462"/>
      <c r="K348" s="462"/>
      <c r="L348" s="462"/>
      <c r="M348" s="462"/>
      <c r="N348" s="462"/>
      <c r="O348" s="462"/>
      <c r="P348" s="462"/>
      <c r="Q348" s="462"/>
      <c r="R348" s="462"/>
      <c r="S348" s="462"/>
      <c r="T348" s="462"/>
      <c r="U348" s="462"/>
      <c r="V348" s="462"/>
      <c r="W348" s="462"/>
      <c r="X348" s="462"/>
    </row>
    <row r="349" spans="1:24" ht="15.75" customHeight="1" x14ac:dyDescent="0.3">
      <c r="A349" s="462"/>
      <c r="B349" s="462"/>
      <c r="C349" s="462"/>
      <c r="D349" s="462"/>
      <c r="E349" s="462"/>
      <c r="F349" s="462"/>
      <c r="G349" s="462"/>
      <c r="H349" s="462"/>
      <c r="I349" s="462"/>
      <c r="J349" s="462"/>
      <c r="K349" s="462"/>
      <c r="L349" s="462"/>
      <c r="M349" s="462"/>
      <c r="N349" s="462"/>
      <c r="O349" s="462"/>
      <c r="P349" s="462"/>
      <c r="Q349" s="462"/>
      <c r="R349" s="462"/>
      <c r="S349" s="462"/>
      <c r="T349" s="462"/>
      <c r="U349" s="462"/>
      <c r="V349" s="462"/>
      <c r="W349" s="462"/>
      <c r="X349" s="462"/>
    </row>
    <row r="350" spans="1:24" ht="15.75" customHeight="1" x14ac:dyDescent="0.3">
      <c r="A350" s="462"/>
      <c r="B350" s="462"/>
      <c r="C350" s="462"/>
      <c r="D350" s="462"/>
      <c r="E350" s="462"/>
      <c r="F350" s="462"/>
      <c r="G350" s="462"/>
      <c r="H350" s="462"/>
      <c r="I350" s="462"/>
      <c r="J350" s="462"/>
      <c r="K350" s="462"/>
      <c r="L350" s="462"/>
      <c r="M350" s="462"/>
      <c r="N350" s="462"/>
      <c r="O350" s="462"/>
      <c r="P350" s="462"/>
      <c r="Q350" s="462"/>
      <c r="R350" s="462"/>
      <c r="S350" s="462"/>
      <c r="T350" s="462"/>
      <c r="U350" s="462"/>
      <c r="V350" s="462"/>
      <c r="W350" s="462"/>
      <c r="X350" s="462"/>
    </row>
    <row r="351" spans="1:24" ht="15.75" customHeight="1" x14ac:dyDescent="0.3">
      <c r="A351" s="462"/>
      <c r="B351" s="462"/>
      <c r="C351" s="462"/>
      <c r="D351" s="462"/>
      <c r="E351" s="462"/>
      <c r="F351" s="462"/>
      <c r="G351" s="462"/>
      <c r="H351" s="462"/>
      <c r="I351" s="462"/>
      <c r="J351" s="462"/>
      <c r="K351" s="462"/>
      <c r="L351" s="462"/>
      <c r="M351" s="462"/>
      <c r="N351" s="462"/>
      <c r="O351" s="462"/>
      <c r="P351" s="462"/>
      <c r="Q351" s="462"/>
      <c r="R351" s="462"/>
      <c r="S351" s="462"/>
      <c r="T351" s="462"/>
      <c r="U351" s="462"/>
      <c r="V351" s="462"/>
      <c r="W351" s="462"/>
      <c r="X351" s="462"/>
    </row>
    <row r="352" spans="1:24" ht="15.75" customHeight="1" x14ac:dyDescent="0.3">
      <c r="A352" s="462"/>
      <c r="B352" s="462"/>
      <c r="C352" s="462"/>
      <c r="D352" s="462"/>
      <c r="E352" s="462"/>
      <c r="F352" s="462"/>
      <c r="G352" s="462"/>
      <c r="H352" s="462"/>
      <c r="I352" s="462"/>
      <c r="J352" s="462"/>
      <c r="K352" s="462"/>
      <c r="L352" s="462"/>
      <c r="M352" s="462"/>
      <c r="N352" s="462"/>
      <c r="O352" s="462"/>
      <c r="P352" s="462"/>
      <c r="Q352" s="462"/>
      <c r="R352" s="462"/>
      <c r="S352" s="462"/>
      <c r="T352" s="462"/>
      <c r="U352" s="462"/>
      <c r="V352" s="462"/>
      <c r="W352" s="462"/>
      <c r="X352" s="462"/>
    </row>
    <row r="353" spans="1:24" ht="15.75" customHeight="1" x14ac:dyDescent="0.3">
      <c r="A353" s="462"/>
      <c r="B353" s="462"/>
      <c r="C353" s="462"/>
      <c r="D353" s="462"/>
      <c r="E353" s="462"/>
      <c r="F353" s="462"/>
      <c r="G353" s="462"/>
      <c r="H353" s="462"/>
      <c r="I353" s="462"/>
      <c r="J353" s="462"/>
      <c r="K353" s="462"/>
      <c r="L353" s="462"/>
      <c r="M353" s="462"/>
      <c r="N353" s="462"/>
      <c r="O353" s="462"/>
      <c r="P353" s="462"/>
      <c r="Q353" s="462"/>
      <c r="R353" s="462"/>
      <c r="S353" s="462"/>
      <c r="T353" s="462"/>
      <c r="U353" s="462"/>
      <c r="V353" s="462"/>
      <c r="W353" s="462"/>
      <c r="X353" s="462"/>
    </row>
    <row r="354" spans="1:24" ht="15.75" customHeight="1" x14ac:dyDescent="0.3">
      <c r="A354" s="462"/>
      <c r="B354" s="462"/>
      <c r="C354" s="462"/>
      <c r="D354" s="462"/>
      <c r="E354" s="462"/>
      <c r="F354" s="462"/>
      <c r="G354" s="462"/>
      <c r="H354" s="462"/>
      <c r="I354" s="462"/>
      <c r="J354" s="462"/>
      <c r="K354" s="462"/>
      <c r="L354" s="462"/>
      <c r="M354" s="462"/>
      <c r="N354" s="462"/>
      <c r="O354" s="462"/>
      <c r="P354" s="462"/>
      <c r="Q354" s="462"/>
      <c r="R354" s="462"/>
      <c r="S354" s="462"/>
      <c r="T354" s="462"/>
      <c r="U354" s="462"/>
      <c r="V354" s="462"/>
      <c r="W354" s="462"/>
      <c r="X354" s="462"/>
    </row>
    <row r="355" spans="1:24" ht="15.75" customHeight="1" x14ac:dyDescent="0.3">
      <c r="A355" s="462"/>
      <c r="B355" s="462"/>
      <c r="C355" s="462"/>
      <c r="D355" s="462"/>
      <c r="E355" s="462"/>
      <c r="F355" s="462"/>
      <c r="G355" s="462"/>
      <c r="H355" s="462"/>
      <c r="I355" s="462"/>
      <c r="J355" s="462"/>
      <c r="K355" s="462"/>
      <c r="L355" s="462"/>
      <c r="M355" s="462"/>
      <c r="N355" s="462"/>
      <c r="O355" s="462"/>
      <c r="P355" s="462"/>
      <c r="Q355" s="462"/>
      <c r="R355" s="462"/>
      <c r="S355" s="462"/>
      <c r="T355" s="462"/>
      <c r="U355" s="462"/>
      <c r="V355" s="462"/>
      <c r="W355" s="462"/>
      <c r="X355" s="462"/>
    </row>
    <row r="356" spans="1:24" ht="15.75" customHeight="1" x14ac:dyDescent="0.3">
      <c r="A356" s="462"/>
      <c r="B356" s="462"/>
      <c r="C356" s="462"/>
      <c r="D356" s="462"/>
      <c r="E356" s="462"/>
      <c r="F356" s="462"/>
      <c r="G356" s="462"/>
      <c r="H356" s="462"/>
      <c r="I356" s="462"/>
      <c r="J356" s="462"/>
      <c r="K356" s="462"/>
      <c r="L356" s="462"/>
      <c r="M356" s="462"/>
      <c r="N356" s="462"/>
      <c r="O356" s="462"/>
      <c r="P356" s="462"/>
      <c r="Q356" s="462"/>
      <c r="R356" s="462"/>
      <c r="S356" s="462"/>
      <c r="T356" s="462"/>
      <c r="U356" s="462"/>
      <c r="V356" s="462"/>
      <c r="W356" s="462"/>
      <c r="X356" s="462"/>
    </row>
    <row r="357" spans="1:24" ht="15.75" customHeight="1" x14ac:dyDescent="0.3">
      <c r="A357" s="462"/>
      <c r="B357" s="462"/>
      <c r="C357" s="462"/>
      <c r="D357" s="462"/>
      <c r="E357" s="462"/>
      <c r="F357" s="462"/>
      <c r="G357" s="462"/>
      <c r="H357" s="462"/>
      <c r="I357" s="462"/>
      <c r="J357" s="462"/>
      <c r="K357" s="462"/>
      <c r="L357" s="462"/>
      <c r="M357" s="462"/>
      <c r="N357" s="462"/>
      <c r="O357" s="462"/>
      <c r="P357" s="462"/>
      <c r="Q357" s="462"/>
      <c r="R357" s="462"/>
      <c r="S357" s="462"/>
      <c r="T357" s="462"/>
      <c r="U357" s="462"/>
      <c r="V357" s="462"/>
      <c r="W357" s="462"/>
      <c r="X357" s="462"/>
    </row>
    <row r="358" spans="1:24" ht="15.75" customHeight="1" x14ac:dyDescent="0.3">
      <c r="A358" s="462"/>
      <c r="B358" s="462"/>
      <c r="C358" s="462"/>
      <c r="D358" s="462"/>
      <c r="E358" s="462"/>
      <c r="F358" s="462"/>
      <c r="G358" s="462"/>
      <c r="H358" s="462"/>
      <c r="I358" s="462"/>
      <c r="J358" s="462"/>
      <c r="K358" s="462"/>
      <c r="L358" s="462"/>
      <c r="M358" s="462"/>
      <c r="N358" s="462"/>
      <c r="O358" s="462"/>
      <c r="P358" s="462"/>
      <c r="Q358" s="462"/>
      <c r="R358" s="462"/>
      <c r="S358" s="462"/>
      <c r="T358" s="462"/>
      <c r="U358" s="462"/>
      <c r="V358" s="462"/>
      <c r="W358" s="462"/>
      <c r="X358" s="462"/>
    </row>
    <row r="359" spans="1:24" ht="15.75" customHeight="1" x14ac:dyDescent="0.3">
      <c r="A359" s="462"/>
      <c r="B359" s="462"/>
      <c r="C359" s="462"/>
      <c r="D359" s="462"/>
      <c r="E359" s="462"/>
      <c r="F359" s="462"/>
      <c r="G359" s="462"/>
      <c r="H359" s="462"/>
      <c r="I359" s="462"/>
      <c r="J359" s="462"/>
      <c r="K359" s="462"/>
      <c r="L359" s="462"/>
      <c r="M359" s="462"/>
      <c r="N359" s="462"/>
      <c r="O359" s="462"/>
      <c r="P359" s="462"/>
      <c r="Q359" s="462"/>
      <c r="R359" s="462"/>
      <c r="S359" s="462"/>
      <c r="T359" s="462"/>
      <c r="U359" s="462"/>
      <c r="V359" s="462"/>
      <c r="W359" s="462"/>
      <c r="X359" s="462"/>
    </row>
    <row r="360" spans="1:24" ht="15.75" customHeight="1" x14ac:dyDescent="0.3">
      <c r="A360" s="462"/>
      <c r="B360" s="462"/>
      <c r="C360" s="462"/>
      <c r="D360" s="462"/>
      <c r="E360" s="462"/>
      <c r="F360" s="462"/>
      <c r="G360" s="462"/>
      <c r="H360" s="462"/>
      <c r="I360" s="462"/>
      <c r="J360" s="462"/>
      <c r="K360" s="462"/>
      <c r="L360" s="462"/>
      <c r="M360" s="462"/>
      <c r="N360" s="462"/>
      <c r="O360" s="462"/>
      <c r="P360" s="462"/>
      <c r="Q360" s="462"/>
      <c r="R360" s="462"/>
      <c r="S360" s="462"/>
      <c r="T360" s="462"/>
      <c r="U360" s="462"/>
      <c r="V360" s="462"/>
      <c r="W360" s="462"/>
      <c r="X360" s="462"/>
    </row>
    <row r="361" spans="1:24" ht="15.75" customHeight="1" x14ac:dyDescent="0.3">
      <c r="A361" s="462"/>
      <c r="B361" s="462"/>
      <c r="C361" s="462"/>
      <c r="D361" s="462"/>
      <c r="E361" s="462"/>
      <c r="F361" s="462"/>
      <c r="G361" s="462"/>
      <c r="H361" s="462"/>
      <c r="I361" s="462"/>
      <c r="J361" s="462"/>
      <c r="K361" s="462"/>
      <c r="L361" s="462"/>
      <c r="M361" s="462"/>
      <c r="N361" s="462"/>
      <c r="O361" s="462"/>
      <c r="P361" s="462"/>
      <c r="Q361" s="462"/>
      <c r="R361" s="462"/>
      <c r="S361" s="462"/>
      <c r="T361" s="462"/>
      <c r="U361" s="462"/>
      <c r="V361" s="462"/>
      <c r="W361" s="462"/>
      <c r="X361" s="462"/>
    </row>
    <row r="362" spans="1:24" ht="15.75" customHeight="1" x14ac:dyDescent="0.3">
      <c r="A362" s="462"/>
      <c r="B362" s="462"/>
      <c r="C362" s="462"/>
      <c r="D362" s="462"/>
      <c r="E362" s="462"/>
      <c r="F362" s="462"/>
      <c r="G362" s="462"/>
      <c r="H362" s="462"/>
      <c r="I362" s="462"/>
      <c r="J362" s="462"/>
      <c r="K362" s="462"/>
      <c r="L362" s="462"/>
      <c r="M362" s="462"/>
      <c r="N362" s="462"/>
      <c r="O362" s="462"/>
      <c r="P362" s="462"/>
      <c r="Q362" s="462"/>
      <c r="R362" s="462"/>
      <c r="S362" s="462"/>
      <c r="T362" s="462"/>
      <c r="U362" s="462"/>
      <c r="V362" s="462"/>
      <c r="W362" s="462"/>
      <c r="X362" s="462"/>
    </row>
    <row r="363" spans="1:24" ht="15.75" customHeight="1" x14ac:dyDescent="0.3">
      <c r="A363" s="462"/>
      <c r="B363" s="462"/>
      <c r="C363" s="462"/>
      <c r="D363" s="462"/>
      <c r="E363" s="462"/>
      <c r="F363" s="462"/>
      <c r="G363" s="462"/>
      <c r="H363" s="462"/>
      <c r="I363" s="462"/>
      <c r="J363" s="462"/>
      <c r="K363" s="462"/>
      <c r="L363" s="462"/>
      <c r="M363" s="462"/>
      <c r="N363" s="462"/>
      <c r="O363" s="462"/>
      <c r="P363" s="462"/>
      <c r="Q363" s="462"/>
      <c r="R363" s="462"/>
      <c r="S363" s="462"/>
      <c r="T363" s="462"/>
      <c r="U363" s="462"/>
      <c r="V363" s="462"/>
      <c r="W363" s="462"/>
      <c r="X363" s="462"/>
    </row>
    <row r="364" spans="1:24" ht="15.75" customHeight="1" x14ac:dyDescent="0.3">
      <c r="A364" s="462"/>
      <c r="B364" s="462"/>
      <c r="C364" s="462"/>
      <c r="D364" s="462"/>
      <c r="E364" s="462"/>
      <c r="F364" s="462"/>
      <c r="G364" s="462"/>
      <c r="H364" s="462"/>
      <c r="I364" s="462"/>
      <c r="J364" s="462"/>
      <c r="K364" s="462"/>
      <c r="L364" s="462"/>
      <c r="M364" s="462"/>
      <c r="N364" s="462"/>
      <c r="O364" s="462"/>
      <c r="P364" s="462"/>
      <c r="Q364" s="462"/>
      <c r="R364" s="462"/>
      <c r="S364" s="462"/>
      <c r="T364" s="462"/>
      <c r="U364" s="462"/>
      <c r="V364" s="462"/>
      <c r="W364" s="462"/>
      <c r="X364" s="462"/>
    </row>
    <row r="365" spans="1:24" ht="15.75" customHeight="1" x14ac:dyDescent="0.3">
      <c r="A365" s="462"/>
      <c r="B365" s="462"/>
      <c r="C365" s="462"/>
      <c r="D365" s="462"/>
      <c r="E365" s="462"/>
      <c r="F365" s="462"/>
      <c r="G365" s="462"/>
      <c r="H365" s="462"/>
      <c r="I365" s="462"/>
      <c r="J365" s="462"/>
      <c r="K365" s="462"/>
      <c r="L365" s="462"/>
      <c r="M365" s="462"/>
      <c r="N365" s="462"/>
      <c r="O365" s="462"/>
      <c r="P365" s="462"/>
      <c r="Q365" s="462"/>
      <c r="R365" s="462"/>
      <c r="S365" s="462"/>
      <c r="T365" s="462"/>
      <c r="U365" s="462"/>
      <c r="V365" s="462"/>
      <c r="W365" s="462"/>
      <c r="X365" s="462"/>
    </row>
    <row r="366" spans="1:24" ht="15.75" customHeight="1" x14ac:dyDescent="0.3">
      <c r="A366" s="462"/>
      <c r="B366" s="462"/>
      <c r="C366" s="462"/>
      <c r="D366" s="462"/>
      <c r="E366" s="462"/>
      <c r="F366" s="462"/>
      <c r="G366" s="462"/>
      <c r="H366" s="462"/>
      <c r="I366" s="462"/>
      <c r="J366" s="462"/>
      <c r="K366" s="462"/>
      <c r="L366" s="462"/>
      <c r="M366" s="462"/>
      <c r="N366" s="462"/>
      <c r="O366" s="462"/>
      <c r="P366" s="462"/>
      <c r="Q366" s="462"/>
      <c r="R366" s="462"/>
      <c r="S366" s="462"/>
      <c r="T366" s="462"/>
      <c r="U366" s="462"/>
      <c r="V366" s="462"/>
      <c r="W366" s="462"/>
      <c r="X366" s="462"/>
    </row>
    <row r="367" spans="1:24" ht="15.75" customHeight="1" x14ac:dyDescent="0.3">
      <c r="A367" s="462"/>
      <c r="B367" s="462"/>
      <c r="C367" s="462"/>
      <c r="D367" s="462"/>
      <c r="E367" s="462"/>
      <c r="F367" s="462"/>
      <c r="G367" s="462"/>
      <c r="H367" s="462"/>
      <c r="I367" s="462"/>
      <c r="J367" s="462"/>
      <c r="K367" s="462"/>
      <c r="L367" s="462"/>
      <c r="M367" s="462"/>
      <c r="N367" s="462"/>
      <c r="O367" s="462"/>
      <c r="P367" s="462"/>
      <c r="Q367" s="462"/>
      <c r="R367" s="462"/>
      <c r="S367" s="462"/>
      <c r="T367" s="462"/>
      <c r="U367" s="462"/>
      <c r="V367" s="462"/>
      <c r="W367" s="462"/>
      <c r="X367" s="462"/>
    </row>
    <row r="368" spans="1:24" ht="15.75" customHeight="1" x14ac:dyDescent="0.3">
      <c r="A368" s="462"/>
      <c r="B368" s="462"/>
      <c r="C368" s="462"/>
      <c r="D368" s="462"/>
      <c r="E368" s="462"/>
      <c r="F368" s="462"/>
      <c r="G368" s="462"/>
      <c r="H368" s="462"/>
      <c r="I368" s="462"/>
      <c r="J368" s="462"/>
      <c r="K368" s="462"/>
      <c r="L368" s="462"/>
      <c r="M368" s="462"/>
      <c r="N368" s="462"/>
      <c r="O368" s="462"/>
      <c r="P368" s="462"/>
      <c r="Q368" s="462"/>
      <c r="R368" s="462"/>
      <c r="S368" s="462"/>
      <c r="T368" s="462"/>
      <c r="U368" s="462"/>
      <c r="V368" s="462"/>
      <c r="W368" s="462"/>
      <c r="X368" s="462"/>
    </row>
    <row r="369" spans="1:24" ht="15.75" customHeight="1" x14ac:dyDescent="0.3">
      <c r="A369" s="462"/>
      <c r="B369" s="462"/>
      <c r="C369" s="462"/>
      <c r="D369" s="462"/>
      <c r="E369" s="462"/>
      <c r="F369" s="462"/>
      <c r="G369" s="462"/>
      <c r="H369" s="462"/>
      <c r="I369" s="462"/>
      <c r="J369" s="462"/>
      <c r="K369" s="462"/>
      <c r="L369" s="462"/>
      <c r="M369" s="462"/>
      <c r="N369" s="462"/>
      <c r="O369" s="462"/>
      <c r="P369" s="462"/>
      <c r="Q369" s="462"/>
      <c r="R369" s="462"/>
      <c r="S369" s="462"/>
      <c r="T369" s="462"/>
      <c r="U369" s="462"/>
      <c r="V369" s="462"/>
      <c r="W369" s="462"/>
      <c r="X369" s="462"/>
    </row>
    <row r="370" spans="1:24" ht="15.75" customHeight="1" x14ac:dyDescent="0.3">
      <c r="A370" s="462"/>
      <c r="B370" s="462"/>
      <c r="C370" s="462"/>
      <c r="D370" s="462"/>
      <c r="E370" s="462"/>
      <c r="F370" s="462"/>
      <c r="G370" s="462"/>
      <c r="H370" s="462"/>
      <c r="I370" s="462"/>
      <c r="J370" s="462"/>
      <c r="K370" s="462"/>
      <c r="L370" s="462"/>
      <c r="M370" s="462"/>
      <c r="N370" s="462"/>
      <c r="O370" s="462"/>
      <c r="P370" s="462"/>
      <c r="Q370" s="462"/>
      <c r="R370" s="462"/>
      <c r="S370" s="462"/>
      <c r="T370" s="462"/>
      <c r="U370" s="462"/>
      <c r="V370" s="462"/>
      <c r="W370" s="462"/>
      <c r="X370" s="462"/>
    </row>
    <row r="371" spans="1:24" ht="15.75" customHeight="1" x14ac:dyDescent="0.3">
      <c r="A371" s="462"/>
      <c r="B371" s="462"/>
      <c r="C371" s="462"/>
      <c r="D371" s="462"/>
      <c r="E371" s="462"/>
      <c r="F371" s="462"/>
      <c r="G371" s="462"/>
      <c r="H371" s="462"/>
      <c r="I371" s="462"/>
      <c r="J371" s="462"/>
      <c r="K371" s="462"/>
      <c r="L371" s="462"/>
      <c r="M371" s="462"/>
      <c r="N371" s="462"/>
      <c r="O371" s="462"/>
      <c r="P371" s="462"/>
      <c r="Q371" s="462"/>
      <c r="R371" s="462"/>
      <c r="S371" s="462"/>
      <c r="T371" s="462"/>
      <c r="U371" s="462"/>
      <c r="V371" s="462"/>
      <c r="W371" s="462"/>
      <c r="X371" s="462"/>
    </row>
    <row r="372" spans="1:24" ht="15.75" customHeight="1" x14ac:dyDescent="0.3">
      <c r="A372" s="462"/>
      <c r="B372" s="462"/>
      <c r="C372" s="462"/>
      <c r="D372" s="462"/>
      <c r="E372" s="462"/>
      <c r="F372" s="462"/>
      <c r="G372" s="462"/>
      <c r="H372" s="462"/>
      <c r="I372" s="462"/>
      <c r="J372" s="462"/>
      <c r="K372" s="462"/>
      <c r="L372" s="462"/>
      <c r="M372" s="462"/>
      <c r="N372" s="462"/>
      <c r="O372" s="462"/>
      <c r="P372" s="462"/>
      <c r="Q372" s="462"/>
      <c r="R372" s="462"/>
      <c r="S372" s="462"/>
      <c r="T372" s="462"/>
      <c r="U372" s="462"/>
      <c r="V372" s="462"/>
      <c r="W372" s="462"/>
      <c r="X372" s="462"/>
    </row>
    <row r="373" spans="1:24" ht="15.75" customHeight="1" x14ac:dyDescent="0.3">
      <c r="A373" s="462"/>
      <c r="B373" s="462"/>
      <c r="C373" s="462"/>
      <c r="D373" s="462"/>
      <c r="E373" s="462"/>
      <c r="F373" s="462"/>
      <c r="G373" s="462"/>
      <c r="H373" s="462"/>
      <c r="I373" s="462"/>
      <c r="J373" s="462"/>
      <c r="K373" s="462"/>
      <c r="L373" s="462"/>
      <c r="M373" s="462"/>
      <c r="N373" s="462"/>
      <c r="O373" s="462"/>
      <c r="P373" s="462"/>
      <c r="Q373" s="462"/>
      <c r="R373" s="462"/>
      <c r="S373" s="462"/>
      <c r="T373" s="462"/>
      <c r="U373" s="462"/>
      <c r="V373" s="462"/>
      <c r="W373" s="462"/>
      <c r="X373" s="462"/>
    </row>
    <row r="374" spans="1:24" ht="15.75" customHeight="1" x14ac:dyDescent="0.3">
      <c r="A374" s="462"/>
      <c r="B374" s="462"/>
      <c r="C374" s="462"/>
      <c r="D374" s="462"/>
      <c r="E374" s="462"/>
      <c r="F374" s="462"/>
      <c r="G374" s="462"/>
      <c r="H374" s="462"/>
      <c r="I374" s="462"/>
      <c r="J374" s="462"/>
      <c r="K374" s="462"/>
      <c r="L374" s="462"/>
      <c r="M374" s="462"/>
      <c r="N374" s="462"/>
      <c r="O374" s="462"/>
      <c r="P374" s="462"/>
      <c r="Q374" s="462"/>
      <c r="R374" s="462"/>
      <c r="S374" s="462"/>
      <c r="T374" s="462"/>
      <c r="U374" s="462"/>
      <c r="V374" s="462"/>
      <c r="W374" s="462"/>
      <c r="X374" s="462"/>
    </row>
    <row r="375" spans="1:24" ht="15.75" customHeight="1" x14ac:dyDescent="0.3">
      <c r="A375" s="462"/>
      <c r="B375" s="462"/>
      <c r="C375" s="462"/>
      <c r="D375" s="462"/>
      <c r="E375" s="462"/>
      <c r="F375" s="462"/>
      <c r="G375" s="462"/>
      <c r="H375" s="462"/>
      <c r="I375" s="462"/>
      <c r="J375" s="462"/>
      <c r="K375" s="462"/>
      <c r="L375" s="462"/>
      <c r="M375" s="462"/>
      <c r="N375" s="462"/>
      <c r="O375" s="462"/>
      <c r="P375" s="462"/>
      <c r="Q375" s="462"/>
      <c r="R375" s="462"/>
      <c r="S375" s="462"/>
      <c r="T375" s="462"/>
      <c r="U375" s="462"/>
      <c r="V375" s="462"/>
      <c r="W375" s="462"/>
      <c r="X375" s="462"/>
    </row>
    <row r="376" spans="1:24" ht="15.75" customHeight="1" x14ac:dyDescent="0.3">
      <c r="A376" s="462"/>
      <c r="B376" s="462"/>
      <c r="C376" s="462"/>
      <c r="D376" s="462"/>
      <c r="E376" s="462"/>
      <c r="F376" s="462"/>
      <c r="G376" s="462"/>
      <c r="H376" s="462"/>
      <c r="I376" s="462"/>
      <c r="J376" s="462"/>
      <c r="K376" s="462"/>
      <c r="L376" s="462"/>
      <c r="M376" s="462"/>
      <c r="N376" s="462"/>
      <c r="O376" s="462"/>
      <c r="P376" s="462"/>
      <c r="Q376" s="462"/>
      <c r="R376" s="462"/>
      <c r="S376" s="462"/>
      <c r="T376" s="462"/>
      <c r="U376" s="462"/>
      <c r="V376" s="462"/>
      <c r="W376" s="462"/>
      <c r="X376" s="462"/>
    </row>
    <row r="377" spans="1:24" ht="15.75" customHeight="1" x14ac:dyDescent="0.3">
      <c r="A377" s="462"/>
      <c r="B377" s="462"/>
      <c r="C377" s="462"/>
      <c r="D377" s="462"/>
      <c r="E377" s="462"/>
      <c r="F377" s="462"/>
      <c r="G377" s="462"/>
      <c r="H377" s="462"/>
      <c r="I377" s="462"/>
      <c r="J377" s="462"/>
      <c r="K377" s="462"/>
      <c r="L377" s="462"/>
      <c r="M377" s="462"/>
      <c r="N377" s="462"/>
      <c r="O377" s="462"/>
      <c r="P377" s="462"/>
      <c r="Q377" s="462"/>
      <c r="R377" s="462"/>
      <c r="S377" s="462"/>
      <c r="T377" s="462"/>
      <c r="U377" s="462"/>
      <c r="V377" s="462"/>
      <c r="W377" s="462"/>
      <c r="X377" s="462"/>
    </row>
    <row r="378" spans="1:24" ht="15.75" customHeight="1" x14ac:dyDescent="0.3">
      <c r="A378" s="462"/>
      <c r="B378" s="462"/>
      <c r="C378" s="462"/>
      <c r="D378" s="462"/>
      <c r="E378" s="462"/>
      <c r="F378" s="462"/>
      <c r="G378" s="462"/>
      <c r="H378" s="462"/>
      <c r="I378" s="462"/>
      <c r="J378" s="462"/>
      <c r="K378" s="462"/>
      <c r="L378" s="462"/>
      <c r="M378" s="462"/>
      <c r="N378" s="462"/>
      <c r="O378" s="462"/>
      <c r="P378" s="462"/>
      <c r="Q378" s="462"/>
      <c r="R378" s="462"/>
      <c r="S378" s="462"/>
      <c r="T378" s="462"/>
      <c r="U378" s="462"/>
      <c r="V378" s="462"/>
      <c r="W378" s="462"/>
      <c r="X378" s="462"/>
    </row>
    <row r="379" spans="1:24" ht="15.75" customHeight="1" x14ac:dyDescent="0.3">
      <c r="A379" s="462"/>
      <c r="B379" s="462"/>
      <c r="C379" s="462"/>
      <c r="D379" s="462"/>
      <c r="E379" s="462"/>
      <c r="F379" s="462"/>
      <c r="G379" s="462"/>
      <c r="H379" s="462"/>
      <c r="I379" s="462"/>
      <c r="J379" s="462"/>
      <c r="K379" s="462"/>
      <c r="L379" s="462"/>
      <c r="M379" s="462"/>
      <c r="N379" s="462"/>
      <c r="O379" s="462"/>
      <c r="P379" s="462"/>
      <c r="Q379" s="462"/>
      <c r="R379" s="462"/>
      <c r="S379" s="462"/>
      <c r="T379" s="462"/>
      <c r="U379" s="462"/>
      <c r="V379" s="462"/>
      <c r="W379" s="462"/>
      <c r="X379" s="462"/>
    </row>
    <row r="380" spans="1:24" ht="15.75" customHeight="1" x14ac:dyDescent="0.3">
      <c r="A380" s="462"/>
      <c r="B380" s="462"/>
      <c r="C380" s="462"/>
      <c r="D380" s="462"/>
      <c r="E380" s="462"/>
      <c r="F380" s="462"/>
      <c r="G380" s="462"/>
      <c r="H380" s="462"/>
      <c r="I380" s="462"/>
      <c r="J380" s="462"/>
      <c r="K380" s="462"/>
      <c r="L380" s="462"/>
      <c r="M380" s="462"/>
      <c r="N380" s="462"/>
      <c r="O380" s="462"/>
      <c r="P380" s="462"/>
      <c r="Q380" s="462"/>
      <c r="R380" s="462"/>
      <c r="S380" s="462"/>
      <c r="T380" s="462"/>
      <c r="U380" s="462"/>
      <c r="V380" s="462"/>
      <c r="W380" s="462"/>
      <c r="X380" s="462"/>
    </row>
    <row r="381" spans="1:24" ht="15.75" customHeight="1" x14ac:dyDescent="0.3">
      <c r="A381" s="462"/>
      <c r="B381" s="462"/>
      <c r="C381" s="462"/>
      <c r="D381" s="462"/>
      <c r="E381" s="462"/>
      <c r="F381" s="462"/>
      <c r="G381" s="462"/>
      <c r="H381" s="462"/>
      <c r="I381" s="462"/>
      <c r="J381" s="462"/>
      <c r="K381" s="462"/>
      <c r="L381" s="462"/>
      <c r="M381" s="462"/>
      <c r="N381" s="462"/>
      <c r="O381" s="462"/>
      <c r="P381" s="462"/>
      <c r="Q381" s="462"/>
      <c r="R381" s="462"/>
      <c r="S381" s="462"/>
      <c r="T381" s="462"/>
      <c r="U381" s="462"/>
      <c r="V381" s="462"/>
      <c r="W381" s="462"/>
      <c r="X381" s="462"/>
    </row>
    <row r="382" spans="1:24" ht="15.75" customHeight="1" x14ac:dyDescent="0.3">
      <c r="A382" s="462"/>
      <c r="B382" s="462"/>
      <c r="C382" s="462"/>
      <c r="D382" s="462"/>
      <c r="E382" s="462"/>
      <c r="F382" s="462"/>
      <c r="G382" s="462"/>
      <c r="H382" s="462"/>
      <c r="I382" s="462"/>
      <c r="J382" s="462"/>
      <c r="K382" s="462"/>
      <c r="L382" s="462"/>
      <c r="M382" s="462"/>
      <c r="N382" s="462"/>
      <c r="O382" s="462"/>
      <c r="P382" s="462"/>
      <c r="Q382" s="462"/>
      <c r="R382" s="462"/>
      <c r="S382" s="462"/>
      <c r="T382" s="462"/>
      <c r="U382" s="462"/>
      <c r="V382" s="462"/>
      <c r="W382" s="462"/>
      <c r="X382" s="462"/>
    </row>
    <row r="383" spans="1:24" ht="15.75" customHeight="1" x14ac:dyDescent="0.3">
      <c r="A383" s="462"/>
      <c r="B383" s="462"/>
      <c r="C383" s="462"/>
      <c r="D383" s="462"/>
      <c r="E383" s="462"/>
      <c r="F383" s="462"/>
      <c r="G383" s="462"/>
      <c r="H383" s="462"/>
      <c r="I383" s="462"/>
      <c r="J383" s="462"/>
      <c r="K383" s="462"/>
      <c r="L383" s="462"/>
      <c r="M383" s="462"/>
      <c r="N383" s="462"/>
      <c r="O383" s="462"/>
      <c r="P383" s="462"/>
      <c r="Q383" s="462"/>
      <c r="R383" s="462"/>
      <c r="S383" s="462"/>
      <c r="T383" s="462"/>
      <c r="U383" s="462"/>
      <c r="V383" s="462"/>
      <c r="W383" s="462"/>
      <c r="X383" s="462"/>
    </row>
    <row r="384" spans="1:24" ht="15.75" customHeight="1" x14ac:dyDescent="0.3">
      <c r="A384" s="462"/>
      <c r="B384" s="462"/>
      <c r="C384" s="462"/>
      <c r="D384" s="462"/>
      <c r="E384" s="462"/>
      <c r="F384" s="462"/>
      <c r="G384" s="462"/>
      <c r="H384" s="462"/>
      <c r="I384" s="462"/>
      <c r="J384" s="462"/>
      <c r="K384" s="462"/>
      <c r="L384" s="462"/>
      <c r="M384" s="462"/>
      <c r="N384" s="462"/>
      <c r="O384" s="462"/>
      <c r="P384" s="462"/>
      <c r="Q384" s="462"/>
      <c r="R384" s="462"/>
      <c r="S384" s="462"/>
      <c r="T384" s="462"/>
      <c r="U384" s="462"/>
      <c r="V384" s="462"/>
      <c r="W384" s="462"/>
      <c r="X384" s="462"/>
    </row>
    <row r="385" spans="1:24" ht="15.75" customHeight="1" x14ac:dyDescent="0.3">
      <c r="A385" s="462"/>
      <c r="B385" s="462"/>
      <c r="C385" s="462"/>
      <c r="D385" s="462"/>
      <c r="E385" s="462"/>
      <c r="F385" s="462"/>
      <c r="G385" s="462"/>
      <c r="H385" s="462"/>
      <c r="I385" s="462"/>
      <c r="J385" s="462"/>
      <c r="K385" s="462"/>
      <c r="L385" s="462"/>
      <c r="M385" s="462"/>
      <c r="N385" s="462"/>
      <c r="O385" s="462"/>
      <c r="P385" s="462"/>
      <c r="Q385" s="462"/>
      <c r="R385" s="462"/>
      <c r="S385" s="462"/>
      <c r="T385" s="462"/>
      <c r="U385" s="462"/>
      <c r="V385" s="462"/>
      <c r="W385" s="462"/>
      <c r="X385" s="462"/>
    </row>
    <row r="386" spans="1:24" ht="15.75" customHeight="1" x14ac:dyDescent="0.3">
      <c r="A386" s="462"/>
      <c r="B386" s="462"/>
      <c r="C386" s="462"/>
      <c r="D386" s="462"/>
      <c r="E386" s="462"/>
      <c r="F386" s="462"/>
      <c r="G386" s="462"/>
      <c r="H386" s="462"/>
      <c r="I386" s="462"/>
      <c r="J386" s="462"/>
      <c r="K386" s="462"/>
      <c r="L386" s="462"/>
      <c r="M386" s="462"/>
      <c r="N386" s="462"/>
      <c r="O386" s="462"/>
      <c r="P386" s="462"/>
      <c r="Q386" s="462"/>
      <c r="R386" s="462"/>
      <c r="S386" s="462"/>
      <c r="T386" s="462"/>
      <c r="U386" s="462"/>
      <c r="V386" s="462"/>
      <c r="W386" s="462"/>
      <c r="X386" s="462"/>
    </row>
    <row r="387" spans="1:24" ht="15.75" customHeight="1" x14ac:dyDescent="0.3">
      <c r="A387" s="462"/>
      <c r="B387" s="462"/>
      <c r="C387" s="462"/>
      <c r="D387" s="462"/>
      <c r="E387" s="462"/>
      <c r="F387" s="462"/>
      <c r="G387" s="462"/>
      <c r="H387" s="462"/>
      <c r="I387" s="462"/>
      <c r="J387" s="462"/>
      <c r="K387" s="462"/>
      <c r="L387" s="462"/>
      <c r="M387" s="462"/>
      <c r="N387" s="462"/>
      <c r="O387" s="462"/>
      <c r="P387" s="462"/>
      <c r="Q387" s="462"/>
      <c r="R387" s="462"/>
      <c r="S387" s="462"/>
      <c r="T387" s="462"/>
      <c r="U387" s="462"/>
      <c r="V387" s="462"/>
      <c r="W387" s="462"/>
      <c r="X387" s="462"/>
    </row>
    <row r="388" spans="1:24" ht="15.75" customHeight="1" x14ac:dyDescent="0.3">
      <c r="A388" s="462"/>
      <c r="B388" s="462"/>
      <c r="C388" s="462"/>
      <c r="D388" s="462"/>
      <c r="E388" s="462"/>
      <c r="F388" s="462"/>
      <c r="G388" s="462"/>
      <c r="H388" s="462"/>
      <c r="I388" s="462"/>
      <c r="J388" s="462"/>
      <c r="K388" s="462"/>
      <c r="L388" s="462"/>
      <c r="M388" s="462"/>
      <c r="N388" s="462"/>
      <c r="O388" s="462"/>
      <c r="P388" s="462"/>
      <c r="Q388" s="462"/>
      <c r="R388" s="462"/>
      <c r="S388" s="462"/>
      <c r="T388" s="462"/>
      <c r="U388" s="462"/>
      <c r="V388" s="462"/>
      <c r="W388" s="462"/>
      <c r="X388" s="462"/>
    </row>
    <row r="389" spans="1:24" ht="15.75" customHeight="1" x14ac:dyDescent="0.3">
      <c r="A389" s="462"/>
      <c r="B389" s="462"/>
      <c r="C389" s="462"/>
      <c r="D389" s="462"/>
      <c r="E389" s="462"/>
      <c r="F389" s="462"/>
      <c r="G389" s="462"/>
      <c r="H389" s="462"/>
      <c r="I389" s="462"/>
      <c r="J389" s="462"/>
      <c r="K389" s="462"/>
      <c r="L389" s="462"/>
      <c r="M389" s="462"/>
      <c r="N389" s="462"/>
      <c r="O389" s="462"/>
      <c r="P389" s="462"/>
      <c r="Q389" s="462"/>
      <c r="R389" s="462"/>
      <c r="S389" s="462"/>
      <c r="T389" s="462"/>
      <c r="U389" s="462"/>
      <c r="V389" s="462"/>
      <c r="W389" s="462"/>
      <c r="X389" s="462"/>
    </row>
    <row r="390" spans="1:24" ht="15.75" customHeight="1" x14ac:dyDescent="0.3">
      <c r="A390" s="462"/>
      <c r="B390" s="462"/>
      <c r="C390" s="462"/>
      <c r="D390" s="462"/>
      <c r="E390" s="462"/>
      <c r="F390" s="462"/>
      <c r="G390" s="462"/>
      <c r="H390" s="462"/>
      <c r="I390" s="462"/>
      <c r="J390" s="462"/>
      <c r="K390" s="462"/>
      <c r="L390" s="462"/>
      <c r="M390" s="462"/>
      <c r="N390" s="462"/>
      <c r="O390" s="462"/>
      <c r="P390" s="462"/>
      <c r="Q390" s="462"/>
      <c r="R390" s="462"/>
      <c r="S390" s="462"/>
      <c r="T390" s="462"/>
      <c r="U390" s="462"/>
      <c r="V390" s="462"/>
      <c r="W390" s="462"/>
      <c r="X390" s="462"/>
    </row>
    <row r="391" spans="1:24" ht="15.75" customHeight="1" x14ac:dyDescent="0.3">
      <c r="A391" s="462"/>
      <c r="B391" s="462"/>
      <c r="C391" s="462"/>
      <c r="D391" s="462"/>
      <c r="E391" s="462"/>
      <c r="F391" s="462"/>
      <c r="G391" s="462"/>
      <c r="H391" s="462"/>
      <c r="I391" s="462"/>
      <c r="J391" s="462"/>
      <c r="K391" s="462"/>
      <c r="L391" s="462"/>
      <c r="M391" s="462"/>
      <c r="N391" s="462"/>
      <c r="O391" s="462"/>
      <c r="P391" s="462"/>
      <c r="Q391" s="462"/>
      <c r="R391" s="462"/>
      <c r="S391" s="462"/>
      <c r="T391" s="462"/>
      <c r="U391" s="462"/>
      <c r="V391" s="462"/>
      <c r="W391" s="462"/>
      <c r="X391" s="462"/>
    </row>
    <row r="392" spans="1:24" ht="15.75" customHeight="1" x14ac:dyDescent="0.3">
      <c r="A392" s="462"/>
      <c r="B392" s="462"/>
      <c r="C392" s="462"/>
      <c r="D392" s="462"/>
      <c r="E392" s="462"/>
      <c r="F392" s="462"/>
      <c r="G392" s="462"/>
      <c r="H392" s="462"/>
      <c r="I392" s="462"/>
      <c r="J392" s="462"/>
      <c r="K392" s="462"/>
      <c r="L392" s="462"/>
      <c r="M392" s="462"/>
      <c r="N392" s="462"/>
      <c r="O392" s="462"/>
      <c r="P392" s="462"/>
      <c r="Q392" s="462"/>
      <c r="R392" s="462"/>
      <c r="S392" s="462"/>
      <c r="T392" s="462"/>
      <c r="U392" s="462"/>
      <c r="V392" s="462"/>
      <c r="W392" s="462"/>
      <c r="X392" s="462"/>
    </row>
    <row r="393" spans="1:24" ht="15.75" customHeight="1" x14ac:dyDescent="0.3">
      <c r="A393" s="462"/>
      <c r="B393" s="462"/>
      <c r="C393" s="462"/>
      <c r="D393" s="462"/>
      <c r="E393" s="462"/>
      <c r="F393" s="462"/>
      <c r="G393" s="462"/>
      <c r="H393" s="462"/>
      <c r="I393" s="462"/>
      <c r="J393" s="462"/>
      <c r="K393" s="462"/>
      <c r="L393" s="462"/>
      <c r="M393" s="462"/>
      <c r="N393" s="462"/>
      <c r="O393" s="462"/>
      <c r="P393" s="462"/>
      <c r="Q393" s="462"/>
      <c r="R393" s="462"/>
      <c r="S393" s="462"/>
      <c r="T393" s="462"/>
      <c r="U393" s="462"/>
      <c r="V393" s="462"/>
      <c r="W393" s="462"/>
      <c r="X393" s="462"/>
    </row>
    <row r="394" spans="1:24" ht="15.75" customHeight="1" x14ac:dyDescent="0.3">
      <c r="A394" s="462"/>
      <c r="B394" s="462"/>
      <c r="C394" s="462"/>
      <c r="D394" s="462"/>
      <c r="E394" s="462"/>
      <c r="F394" s="462"/>
      <c r="G394" s="462"/>
      <c r="H394" s="462"/>
      <c r="I394" s="462"/>
      <c r="J394" s="462"/>
      <c r="K394" s="462"/>
      <c r="L394" s="462"/>
      <c r="M394" s="462"/>
      <c r="N394" s="462"/>
      <c r="O394" s="462"/>
      <c r="P394" s="462"/>
      <c r="Q394" s="462"/>
      <c r="R394" s="462"/>
      <c r="S394" s="462"/>
      <c r="T394" s="462"/>
      <c r="U394" s="462"/>
      <c r="V394" s="462"/>
      <c r="W394" s="462"/>
      <c r="X394" s="462"/>
    </row>
    <row r="395" spans="1:24" ht="15.75" customHeight="1" x14ac:dyDescent="0.3">
      <c r="A395" s="462"/>
      <c r="B395" s="462"/>
      <c r="C395" s="462"/>
      <c r="D395" s="462"/>
      <c r="E395" s="462"/>
      <c r="F395" s="462"/>
      <c r="G395" s="462"/>
      <c r="H395" s="462"/>
      <c r="I395" s="462"/>
      <c r="J395" s="462"/>
      <c r="K395" s="462"/>
      <c r="L395" s="462"/>
      <c r="M395" s="462"/>
      <c r="N395" s="462"/>
      <c r="O395" s="462"/>
      <c r="P395" s="462"/>
      <c r="Q395" s="462"/>
      <c r="R395" s="462"/>
      <c r="S395" s="462"/>
      <c r="T395" s="462"/>
      <c r="U395" s="462"/>
      <c r="V395" s="462"/>
      <c r="W395" s="462"/>
      <c r="X395" s="462"/>
    </row>
    <row r="396" spans="1:24" ht="15.75" customHeight="1" x14ac:dyDescent="0.3">
      <c r="A396" s="462"/>
      <c r="B396" s="462"/>
      <c r="C396" s="462"/>
      <c r="D396" s="462"/>
      <c r="E396" s="462"/>
      <c r="F396" s="462"/>
      <c r="G396" s="462"/>
      <c r="H396" s="462"/>
      <c r="I396" s="462"/>
      <c r="J396" s="462"/>
      <c r="K396" s="462"/>
      <c r="L396" s="462"/>
      <c r="M396" s="462"/>
      <c r="N396" s="462"/>
      <c r="O396" s="462"/>
      <c r="P396" s="462"/>
      <c r="Q396" s="462"/>
      <c r="R396" s="462"/>
      <c r="S396" s="462"/>
      <c r="T396" s="462"/>
      <c r="U396" s="462"/>
      <c r="V396" s="462"/>
      <c r="W396" s="462"/>
      <c r="X396" s="462"/>
    </row>
    <row r="397" spans="1:24" ht="15.75" customHeight="1" x14ac:dyDescent="0.3">
      <c r="A397" s="462"/>
      <c r="B397" s="462"/>
      <c r="C397" s="462"/>
      <c r="D397" s="462"/>
      <c r="E397" s="462"/>
      <c r="F397" s="462"/>
      <c r="G397" s="462"/>
      <c r="H397" s="462"/>
      <c r="I397" s="462"/>
      <c r="J397" s="462"/>
      <c r="K397" s="462"/>
      <c r="L397" s="462"/>
      <c r="M397" s="462"/>
      <c r="N397" s="462"/>
      <c r="O397" s="462"/>
      <c r="P397" s="462"/>
      <c r="Q397" s="462"/>
      <c r="R397" s="462"/>
      <c r="S397" s="462"/>
      <c r="T397" s="462"/>
      <c r="U397" s="462"/>
      <c r="V397" s="462"/>
      <c r="W397" s="462"/>
      <c r="X397" s="462"/>
    </row>
    <row r="398" spans="1:24" ht="15.75" customHeight="1" x14ac:dyDescent="0.3">
      <c r="A398" s="462"/>
      <c r="B398" s="462"/>
      <c r="C398" s="462"/>
      <c r="D398" s="462"/>
      <c r="E398" s="462"/>
      <c r="F398" s="462"/>
      <c r="G398" s="462"/>
      <c r="H398" s="462"/>
      <c r="I398" s="462"/>
      <c r="J398" s="462"/>
      <c r="K398" s="462"/>
      <c r="L398" s="462"/>
      <c r="M398" s="462"/>
      <c r="N398" s="462"/>
      <c r="O398" s="462"/>
      <c r="P398" s="462"/>
      <c r="Q398" s="462"/>
      <c r="R398" s="462"/>
      <c r="S398" s="462"/>
      <c r="T398" s="462"/>
      <c r="U398" s="462"/>
      <c r="V398" s="462"/>
      <c r="W398" s="462"/>
      <c r="X398" s="462"/>
    </row>
    <row r="399" spans="1:24" ht="15.75" customHeight="1" x14ac:dyDescent="0.3">
      <c r="A399" s="462"/>
      <c r="B399" s="462"/>
      <c r="C399" s="462"/>
      <c r="D399" s="462"/>
      <c r="E399" s="462"/>
      <c r="F399" s="462"/>
      <c r="G399" s="462"/>
      <c r="H399" s="462"/>
      <c r="I399" s="462"/>
      <c r="J399" s="462"/>
      <c r="K399" s="462"/>
      <c r="L399" s="462"/>
      <c r="M399" s="462"/>
      <c r="N399" s="462"/>
      <c r="O399" s="462"/>
      <c r="P399" s="462"/>
      <c r="Q399" s="462"/>
      <c r="R399" s="462"/>
      <c r="S399" s="462"/>
      <c r="T399" s="462"/>
      <c r="U399" s="462"/>
      <c r="V399" s="462"/>
      <c r="W399" s="462"/>
      <c r="X399" s="462"/>
    </row>
    <row r="400" spans="1:24" ht="15.75" customHeight="1" x14ac:dyDescent="0.3">
      <c r="A400" s="462"/>
      <c r="B400" s="462"/>
      <c r="C400" s="462"/>
      <c r="D400" s="462"/>
      <c r="E400" s="462"/>
      <c r="F400" s="462"/>
      <c r="G400" s="462"/>
      <c r="H400" s="462"/>
      <c r="I400" s="462"/>
      <c r="J400" s="462"/>
      <c r="K400" s="462"/>
      <c r="L400" s="462"/>
      <c r="M400" s="462"/>
      <c r="N400" s="462"/>
      <c r="O400" s="462"/>
      <c r="P400" s="462"/>
      <c r="Q400" s="462"/>
      <c r="R400" s="462"/>
      <c r="S400" s="462"/>
      <c r="T400" s="462"/>
      <c r="U400" s="462"/>
      <c r="V400" s="462"/>
      <c r="W400" s="462"/>
      <c r="X400" s="462"/>
    </row>
    <row r="401" spans="1:24" ht="15.75" customHeight="1" x14ac:dyDescent="0.3">
      <c r="A401" s="462"/>
      <c r="B401" s="462"/>
      <c r="C401" s="462"/>
      <c r="D401" s="462"/>
      <c r="E401" s="462"/>
      <c r="F401" s="462"/>
      <c r="G401" s="462"/>
      <c r="H401" s="462"/>
      <c r="I401" s="462"/>
      <c r="J401" s="462"/>
      <c r="K401" s="462"/>
      <c r="L401" s="462"/>
      <c r="M401" s="462"/>
      <c r="N401" s="462"/>
      <c r="O401" s="462"/>
      <c r="P401" s="462"/>
      <c r="Q401" s="462"/>
      <c r="R401" s="462"/>
      <c r="S401" s="462"/>
      <c r="T401" s="462"/>
      <c r="U401" s="462"/>
      <c r="V401" s="462"/>
      <c r="W401" s="462"/>
      <c r="X401" s="462"/>
    </row>
    <row r="402" spans="1:24" ht="15.75" customHeight="1" x14ac:dyDescent="0.3">
      <c r="A402" s="462"/>
      <c r="B402" s="462"/>
      <c r="C402" s="462"/>
      <c r="D402" s="462"/>
      <c r="E402" s="462"/>
      <c r="F402" s="462"/>
      <c r="G402" s="462"/>
      <c r="H402" s="462"/>
      <c r="I402" s="462"/>
      <c r="J402" s="462"/>
      <c r="K402" s="462"/>
      <c r="L402" s="462"/>
      <c r="M402" s="462"/>
      <c r="N402" s="462"/>
      <c r="O402" s="462"/>
      <c r="P402" s="462"/>
      <c r="Q402" s="462"/>
      <c r="R402" s="462"/>
      <c r="S402" s="462"/>
      <c r="T402" s="462"/>
      <c r="U402" s="462"/>
      <c r="V402" s="462"/>
      <c r="W402" s="462"/>
      <c r="X402" s="462"/>
    </row>
    <row r="403" spans="1:24" ht="15.75" customHeight="1" x14ac:dyDescent="0.3">
      <c r="A403" s="462"/>
      <c r="B403" s="462"/>
      <c r="C403" s="462"/>
      <c r="D403" s="462"/>
      <c r="E403" s="462"/>
      <c r="F403" s="462"/>
      <c r="G403" s="462"/>
      <c r="H403" s="462"/>
      <c r="I403" s="462"/>
      <c r="J403" s="462"/>
      <c r="K403" s="462"/>
      <c r="L403" s="462"/>
      <c r="M403" s="462"/>
      <c r="N403" s="462"/>
      <c r="O403" s="462"/>
      <c r="P403" s="462"/>
      <c r="Q403" s="462"/>
      <c r="R403" s="462"/>
      <c r="S403" s="462"/>
      <c r="T403" s="462"/>
      <c r="U403" s="462"/>
      <c r="V403" s="462"/>
      <c r="W403" s="462"/>
      <c r="X403" s="462"/>
    </row>
    <row r="404" spans="1:24" ht="15.75" customHeight="1" x14ac:dyDescent="0.3">
      <c r="A404" s="462"/>
      <c r="B404" s="462"/>
      <c r="C404" s="462"/>
      <c r="D404" s="462"/>
      <c r="E404" s="462"/>
      <c r="F404" s="462"/>
      <c r="G404" s="462"/>
      <c r="H404" s="462"/>
      <c r="I404" s="462"/>
      <c r="J404" s="462"/>
      <c r="K404" s="462"/>
      <c r="L404" s="462"/>
      <c r="M404" s="462"/>
      <c r="N404" s="462"/>
      <c r="O404" s="462"/>
      <c r="P404" s="462"/>
      <c r="Q404" s="462"/>
      <c r="R404" s="462"/>
      <c r="S404" s="462"/>
      <c r="T404" s="462"/>
      <c r="U404" s="462"/>
      <c r="V404" s="462"/>
      <c r="W404" s="462"/>
      <c r="X404" s="462"/>
    </row>
    <row r="405" spans="1:24" ht="15.75" customHeight="1" x14ac:dyDescent="0.3">
      <c r="A405" s="462"/>
      <c r="B405" s="462"/>
      <c r="C405" s="462"/>
      <c r="D405" s="462"/>
      <c r="E405" s="462"/>
      <c r="F405" s="462"/>
      <c r="G405" s="462"/>
      <c r="H405" s="462"/>
      <c r="I405" s="462"/>
      <c r="J405" s="462"/>
      <c r="K405" s="462"/>
      <c r="L405" s="462"/>
      <c r="M405" s="462"/>
      <c r="N405" s="462"/>
      <c r="O405" s="462"/>
      <c r="P405" s="462"/>
      <c r="Q405" s="462"/>
      <c r="R405" s="462"/>
      <c r="S405" s="462"/>
      <c r="T405" s="462"/>
      <c r="U405" s="462"/>
      <c r="V405" s="462"/>
      <c r="W405" s="462"/>
      <c r="X405" s="462"/>
    </row>
    <row r="406" spans="1:24" ht="15.75" customHeight="1" x14ac:dyDescent="0.3">
      <c r="A406" s="462"/>
      <c r="B406" s="462"/>
      <c r="C406" s="462"/>
      <c r="D406" s="462"/>
      <c r="E406" s="462"/>
      <c r="F406" s="462"/>
      <c r="G406" s="462"/>
      <c r="H406" s="462"/>
      <c r="I406" s="462"/>
      <c r="J406" s="462"/>
      <c r="K406" s="462"/>
      <c r="L406" s="462"/>
      <c r="M406" s="462"/>
      <c r="N406" s="462"/>
      <c r="O406" s="462"/>
      <c r="P406" s="462"/>
      <c r="Q406" s="462"/>
      <c r="R406" s="462"/>
      <c r="S406" s="462"/>
      <c r="T406" s="462"/>
      <c r="U406" s="462"/>
      <c r="V406" s="462"/>
      <c r="W406" s="462"/>
      <c r="X406" s="462"/>
    </row>
    <row r="407" spans="1:24" ht="15.75" customHeight="1" x14ac:dyDescent="0.3">
      <c r="A407" s="462"/>
      <c r="B407" s="462"/>
      <c r="C407" s="462"/>
      <c r="D407" s="462"/>
      <c r="E407" s="462"/>
      <c r="F407" s="462"/>
      <c r="G407" s="462"/>
      <c r="H407" s="462"/>
      <c r="I407" s="462"/>
      <c r="J407" s="462"/>
      <c r="K407" s="462"/>
      <c r="L407" s="462"/>
      <c r="M407" s="462"/>
      <c r="N407" s="462"/>
      <c r="O407" s="462"/>
      <c r="P407" s="462"/>
      <c r="Q407" s="462"/>
      <c r="R407" s="462"/>
      <c r="S407" s="462"/>
      <c r="T407" s="462"/>
      <c r="U407" s="462"/>
      <c r="V407" s="462"/>
      <c r="W407" s="462"/>
      <c r="X407" s="462"/>
    </row>
    <row r="408" spans="1:24" ht="15.75" customHeight="1" x14ac:dyDescent="0.3">
      <c r="A408" s="462"/>
      <c r="B408" s="462"/>
      <c r="C408" s="462"/>
      <c r="D408" s="462"/>
      <c r="E408" s="462"/>
      <c r="F408" s="462"/>
      <c r="G408" s="462"/>
      <c r="H408" s="462"/>
      <c r="I408" s="462"/>
      <c r="J408" s="462"/>
      <c r="K408" s="462"/>
      <c r="L408" s="462"/>
      <c r="M408" s="462"/>
      <c r="N408" s="462"/>
      <c r="O408" s="462"/>
      <c r="P408" s="462"/>
      <c r="Q408" s="462"/>
      <c r="R408" s="462"/>
      <c r="S408" s="462"/>
      <c r="T408" s="462"/>
      <c r="U408" s="462"/>
      <c r="V408" s="462"/>
      <c r="W408" s="462"/>
      <c r="X408" s="462"/>
    </row>
    <row r="409" spans="1:24" ht="15.75" customHeight="1" x14ac:dyDescent="0.3">
      <c r="A409" s="462"/>
      <c r="B409" s="462"/>
      <c r="C409" s="462"/>
      <c r="D409" s="462"/>
      <c r="E409" s="462"/>
      <c r="F409" s="462"/>
      <c r="G409" s="462"/>
      <c r="H409" s="462"/>
      <c r="I409" s="462"/>
      <c r="J409" s="462"/>
      <c r="K409" s="462"/>
      <c r="L409" s="462"/>
      <c r="M409" s="462"/>
      <c r="N409" s="462"/>
      <c r="O409" s="462"/>
      <c r="P409" s="462"/>
      <c r="Q409" s="462"/>
      <c r="R409" s="462"/>
      <c r="S409" s="462"/>
      <c r="T409" s="462"/>
      <c r="U409" s="462"/>
      <c r="V409" s="462"/>
      <c r="W409" s="462"/>
      <c r="X409" s="462"/>
    </row>
    <row r="410" spans="1:24" ht="15.75" customHeight="1" x14ac:dyDescent="0.3">
      <c r="A410" s="462"/>
      <c r="B410" s="462"/>
      <c r="C410" s="462"/>
      <c r="D410" s="462"/>
      <c r="E410" s="462"/>
      <c r="F410" s="462"/>
      <c r="G410" s="462"/>
      <c r="H410" s="462"/>
      <c r="I410" s="462"/>
      <c r="J410" s="462"/>
      <c r="K410" s="462"/>
      <c r="L410" s="462"/>
      <c r="M410" s="462"/>
      <c r="N410" s="462"/>
      <c r="O410" s="462"/>
      <c r="P410" s="462"/>
      <c r="Q410" s="462"/>
      <c r="R410" s="462"/>
      <c r="S410" s="462"/>
      <c r="T410" s="462"/>
      <c r="U410" s="462"/>
      <c r="V410" s="462"/>
      <c r="W410" s="462"/>
      <c r="X410" s="462"/>
    </row>
    <row r="411" spans="1:24" ht="15.75" customHeight="1" x14ac:dyDescent="0.3">
      <c r="A411" s="462"/>
      <c r="B411" s="462"/>
      <c r="C411" s="462"/>
      <c r="D411" s="462"/>
      <c r="E411" s="462"/>
      <c r="F411" s="462"/>
      <c r="G411" s="462"/>
      <c r="H411" s="462"/>
      <c r="I411" s="462"/>
      <c r="J411" s="462"/>
      <c r="K411" s="462"/>
      <c r="L411" s="462"/>
      <c r="M411" s="462"/>
      <c r="N411" s="462"/>
      <c r="O411" s="462"/>
      <c r="P411" s="462"/>
      <c r="Q411" s="462"/>
      <c r="R411" s="462"/>
      <c r="S411" s="462"/>
      <c r="T411" s="462"/>
      <c r="U411" s="462"/>
      <c r="V411" s="462"/>
      <c r="W411" s="462"/>
      <c r="X411" s="462"/>
    </row>
    <row r="412" spans="1:24" ht="15.75" customHeight="1" x14ac:dyDescent="0.3">
      <c r="A412" s="462"/>
      <c r="B412" s="462"/>
      <c r="C412" s="462"/>
      <c r="D412" s="462"/>
      <c r="E412" s="462"/>
      <c r="F412" s="462"/>
      <c r="G412" s="462"/>
      <c r="H412" s="462"/>
      <c r="I412" s="462"/>
      <c r="J412" s="462"/>
      <c r="K412" s="462"/>
      <c r="L412" s="462"/>
      <c r="M412" s="462"/>
      <c r="N412" s="462"/>
      <c r="O412" s="462"/>
      <c r="P412" s="462"/>
      <c r="Q412" s="462"/>
      <c r="R412" s="462"/>
      <c r="S412" s="462"/>
      <c r="T412" s="462"/>
      <c r="U412" s="462"/>
      <c r="V412" s="462"/>
      <c r="W412" s="462"/>
      <c r="X412" s="462"/>
    </row>
    <row r="413" spans="1:24" ht="15.75" customHeight="1" x14ac:dyDescent="0.3">
      <c r="A413" s="462"/>
      <c r="B413" s="462"/>
      <c r="C413" s="462"/>
      <c r="D413" s="462"/>
      <c r="E413" s="462"/>
      <c r="F413" s="462"/>
      <c r="G413" s="462"/>
      <c r="H413" s="462"/>
      <c r="I413" s="462"/>
      <c r="J413" s="462"/>
      <c r="K413" s="462"/>
      <c r="L413" s="462"/>
      <c r="M413" s="462"/>
      <c r="N413" s="462"/>
      <c r="O413" s="462"/>
      <c r="P413" s="462"/>
      <c r="Q413" s="462"/>
      <c r="R413" s="462"/>
      <c r="S413" s="462"/>
      <c r="T413" s="462"/>
      <c r="U413" s="462"/>
      <c r="V413" s="462"/>
      <c r="W413" s="462"/>
      <c r="X413" s="462"/>
    </row>
    <row r="414" spans="1:24" ht="15.75" customHeight="1" x14ac:dyDescent="0.3">
      <c r="A414" s="462"/>
      <c r="B414" s="462"/>
      <c r="C414" s="462"/>
      <c r="D414" s="462"/>
      <c r="E414" s="462"/>
      <c r="F414" s="462"/>
      <c r="G414" s="462"/>
      <c r="H414" s="462"/>
      <c r="I414" s="462"/>
      <c r="J414" s="462"/>
      <c r="K414" s="462"/>
      <c r="L414" s="462"/>
      <c r="M414" s="462"/>
      <c r="N414" s="462"/>
      <c r="O414" s="462"/>
      <c r="P414" s="462"/>
      <c r="Q414" s="462"/>
      <c r="R414" s="462"/>
      <c r="S414" s="462"/>
      <c r="T414" s="462"/>
      <c r="U414" s="462"/>
      <c r="V414" s="462"/>
      <c r="W414" s="462"/>
      <c r="X414" s="462"/>
    </row>
    <row r="415" spans="1:24" ht="15.75" customHeight="1" x14ac:dyDescent="0.3">
      <c r="A415" s="462"/>
      <c r="B415" s="462"/>
      <c r="C415" s="462"/>
      <c r="D415" s="462"/>
      <c r="E415" s="462"/>
      <c r="F415" s="462"/>
      <c r="G415" s="462"/>
      <c r="H415" s="462"/>
      <c r="I415" s="462"/>
      <c r="J415" s="462"/>
      <c r="K415" s="462"/>
      <c r="L415" s="462"/>
      <c r="M415" s="462"/>
      <c r="N415" s="462"/>
      <c r="O415" s="462"/>
      <c r="P415" s="462"/>
      <c r="Q415" s="462"/>
      <c r="R415" s="462"/>
      <c r="S415" s="462"/>
      <c r="T415" s="462"/>
      <c r="U415" s="462"/>
      <c r="V415" s="462"/>
      <c r="W415" s="462"/>
      <c r="X415" s="462"/>
    </row>
    <row r="416" spans="1:24" ht="15.75" customHeight="1" x14ac:dyDescent="0.3">
      <c r="A416" s="462"/>
      <c r="B416" s="462"/>
      <c r="C416" s="462"/>
      <c r="D416" s="462"/>
      <c r="E416" s="462"/>
      <c r="F416" s="462"/>
      <c r="G416" s="462"/>
      <c r="H416" s="462"/>
      <c r="I416" s="462"/>
      <c r="J416" s="462"/>
      <c r="K416" s="462"/>
      <c r="L416" s="462"/>
      <c r="M416" s="462"/>
      <c r="N416" s="462"/>
      <c r="O416" s="462"/>
      <c r="P416" s="462"/>
      <c r="Q416" s="462"/>
      <c r="R416" s="462"/>
      <c r="S416" s="462"/>
      <c r="T416" s="462"/>
      <c r="U416" s="462"/>
      <c r="V416" s="462"/>
      <c r="W416" s="462"/>
      <c r="X416" s="462"/>
    </row>
    <row r="417" spans="1:24" ht="15.75" customHeight="1" x14ac:dyDescent="0.3">
      <c r="A417" s="462"/>
      <c r="B417" s="462"/>
      <c r="C417" s="462"/>
      <c r="D417" s="462"/>
      <c r="E417" s="462"/>
      <c r="F417" s="462"/>
      <c r="G417" s="462"/>
      <c r="H417" s="462"/>
      <c r="I417" s="462"/>
      <c r="J417" s="462"/>
      <c r="K417" s="462"/>
      <c r="L417" s="462"/>
      <c r="M417" s="462"/>
      <c r="N417" s="462"/>
      <c r="O417" s="462"/>
      <c r="P417" s="462"/>
      <c r="Q417" s="462"/>
      <c r="R417" s="462"/>
      <c r="S417" s="462"/>
      <c r="T417" s="462"/>
      <c r="U417" s="462"/>
      <c r="V417" s="462"/>
      <c r="W417" s="462"/>
      <c r="X417" s="462"/>
    </row>
    <row r="418" spans="1:24" ht="15.75" customHeight="1" x14ac:dyDescent="0.3">
      <c r="A418" s="462"/>
      <c r="B418" s="462"/>
      <c r="C418" s="462"/>
      <c r="D418" s="462"/>
      <c r="E418" s="462"/>
      <c r="F418" s="462"/>
      <c r="G418" s="462"/>
      <c r="H418" s="462"/>
      <c r="I418" s="462"/>
      <c r="J418" s="462"/>
      <c r="K418" s="462"/>
      <c r="L418" s="462"/>
      <c r="M418" s="462"/>
      <c r="N418" s="462"/>
      <c r="O418" s="462"/>
      <c r="P418" s="462"/>
      <c r="Q418" s="462"/>
      <c r="R418" s="462"/>
      <c r="S418" s="462"/>
      <c r="T418" s="462"/>
      <c r="U418" s="462"/>
      <c r="V418" s="462"/>
      <c r="W418" s="462"/>
      <c r="X418" s="462"/>
    </row>
    <row r="419" spans="1:24" ht="15.75" customHeight="1" x14ac:dyDescent="0.3">
      <c r="A419" s="462"/>
      <c r="B419" s="462"/>
      <c r="C419" s="462"/>
      <c r="D419" s="462"/>
      <c r="E419" s="462"/>
      <c r="F419" s="462"/>
      <c r="G419" s="462"/>
      <c r="H419" s="462"/>
      <c r="I419" s="462"/>
      <c r="J419" s="462"/>
      <c r="K419" s="462"/>
      <c r="L419" s="462"/>
      <c r="M419" s="462"/>
      <c r="N419" s="462"/>
      <c r="O419" s="462"/>
      <c r="P419" s="462"/>
      <c r="Q419" s="462"/>
      <c r="R419" s="462"/>
      <c r="S419" s="462"/>
      <c r="T419" s="462"/>
      <c r="U419" s="462"/>
      <c r="V419" s="462"/>
      <c r="W419" s="462"/>
      <c r="X419" s="462"/>
    </row>
    <row r="420" spans="1:24" ht="15.75" customHeight="1" x14ac:dyDescent="0.3">
      <c r="A420" s="462"/>
      <c r="B420" s="462"/>
      <c r="C420" s="462"/>
      <c r="D420" s="462"/>
      <c r="E420" s="462"/>
      <c r="F420" s="462"/>
      <c r="G420" s="462"/>
      <c r="H420" s="462"/>
      <c r="I420" s="462"/>
      <c r="J420" s="462"/>
      <c r="K420" s="462"/>
      <c r="L420" s="462"/>
      <c r="M420" s="462"/>
      <c r="N420" s="462"/>
      <c r="O420" s="462"/>
      <c r="P420" s="462"/>
      <c r="Q420" s="462"/>
      <c r="R420" s="462"/>
      <c r="S420" s="462"/>
      <c r="T420" s="462"/>
      <c r="U420" s="462"/>
      <c r="V420" s="462"/>
      <c r="W420" s="462"/>
      <c r="X420" s="462"/>
    </row>
    <row r="421" spans="1:24" ht="15.75" customHeight="1" x14ac:dyDescent="0.3">
      <c r="A421" s="462"/>
      <c r="B421" s="462"/>
      <c r="C421" s="462"/>
      <c r="D421" s="462"/>
      <c r="E421" s="462"/>
      <c r="F421" s="462"/>
      <c r="G421" s="462"/>
      <c r="H421" s="462"/>
      <c r="I421" s="462"/>
      <c r="J421" s="462"/>
      <c r="K421" s="462"/>
      <c r="L421" s="462"/>
      <c r="M421" s="462"/>
      <c r="N421" s="462"/>
      <c r="O421" s="462"/>
      <c r="P421" s="462"/>
      <c r="Q421" s="462"/>
      <c r="R421" s="462"/>
      <c r="S421" s="462"/>
      <c r="T421" s="462"/>
      <c r="U421" s="462"/>
      <c r="V421" s="462"/>
      <c r="W421" s="462"/>
      <c r="X421" s="462"/>
    </row>
    <row r="422" spans="1:24" ht="15.75" customHeight="1" x14ac:dyDescent="0.3">
      <c r="A422" s="462"/>
      <c r="B422" s="462"/>
      <c r="C422" s="462"/>
      <c r="D422" s="462"/>
      <c r="E422" s="462"/>
      <c r="F422" s="462"/>
      <c r="G422" s="462"/>
      <c r="H422" s="462"/>
      <c r="I422" s="462"/>
      <c r="J422" s="462"/>
      <c r="K422" s="462"/>
      <c r="L422" s="462"/>
      <c r="M422" s="462"/>
      <c r="N422" s="462"/>
      <c r="O422" s="462"/>
      <c r="P422" s="462"/>
      <c r="Q422" s="462"/>
      <c r="R422" s="462"/>
      <c r="S422" s="462"/>
      <c r="T422" s="462"/>
      <c r="U422" s="462"/>
      <c r="V422" s="462"/>
      <c r="W422" s="462"/>
      <c r="X422" s="462"/>
    </row>
    <row r="423" spans="1:24" ht="15.75" customHeight="1" x14ac:dyDescent="0.3">
      <c r="A423" s="462"/>
      <c r="B423" s="462"/>
      <c r="C423" s="462"/>
      <c r="D423" s="462"/>
      <c r="E423" s="462"/>
      <c r="F423" s="462"/>
      <c r="G423" s="462"/>
      <c r="H423" s="462"/>
      <c r="I423" s="462"/>
      <c r="J423" s="462"/>
      <c r="K423" s="462"/>
      <c r="L423" s="462"/>
      <c r="M423" s="462"/>
      <c r="N423" s="462"/>
      <c r="O423" s="462"/>
      <c r="P423" s="462"/>
      <c r="Q423" s="462"/>
      <c r="R423" s="462"/>
      <c r="S423" s="462"/>
      <c r="T423" s="462"/>
      <c r="U423" s="462"/>
      <c r="V423" s="462"/>
      <c r="W423" s="462"/>
      <c r="X423" s="462"/>
    </row>
    <row r="424" spans="1:24" ht="15.75" customHeight="1" x14ac:dyDescent="0.3">
      <c r="A424" s="462"/>
      <c r="B424" s="462"/>
      <c r="C424" s="462"/>
      <c r="D424" s="462"/>
      <c r="E424" s="462"/>
      <c r="F424" s="462"/>
      <c r="G424" s="462"/>
      <c r="H424" s="462"/>
      <c r="I424" s="462"/>
      <c r="J424" s="462"/>
      <c r="K424" s="462"/>
      <c r="L424" s="462"/>
      <c r="M424" s="462"/>
      <c r="N424" s="462"/>
      <c r="O424" s="462"/>
      <c r="P424" s="462"/>
      <c r="Q424" s="462"/>
      <c r="R424" s="462"/>
      <c r="S424" s="462"/>
      <c r="T424" s="462"/>
      <c r="U424" s="462"/>
      <c r="V424" s="462"/>
      <c r="W424" s="462"/>
      <c r="X424" s="462"/>
    </row>
    <row r="425" spans="1:24" ht="15.75" customHeight="1" x14ac:dyDescent="0.3">
      <c r="A425" s="462"/>
      <c r="B425" s="462"/>
      <c r="C425" s="462"/>
      <c r="D425" s="462"/>
      <c r="E425" s="462"/>
      <c r="F425" s="462"/>
      <c r="G425" s="462"/>
      <c r="H425" s="462"/>
      <c r="I425" s="462"/>
      <c r="J425" s="462"/>
      <c r="K425" s="462"/>
      <c r="L425" s="462"/>
      <c r="M425" s="462"/>
      <c r="N425" s="462"/>
      <c r="O425" s="462"/>
      <c r="P425" s="462"/>
      <c r="Q425" s="462"/>
      <c r="R425" s="462"/>
      <c r="S425" s="462"/>
      <c r="T425" s="462"/>
      <c r="U425" s="462"/>
      <c r="V425" s="462"/>
      <c r="W425" s="462"/>
      <c r="X425" s="462"/>
    </row>
    <row r="426" spans="1:24" ht="15.75" customHeight="1" x14ac:dyDescent="0.3">
      <c r="A426" s="462"/>
      <c r="B426" s="462"/>
      <c r="C426" s="462"/>
      <c r="D426" s="462"/>
      <c r="E426" s="462"/>
      <c r="F426" s="462"/>
      <c r="G426" s="462"/>
      <c r="H426" s="462"/>
      <c r="I426" s="462"/>
      <c r="J426" s="462"/>
      <c r="K426" s="462"/>
      <c r="L426" s="462"/>
      <c r="M426" s="462"/>
      <c r="N426" s="462"/>
      <c r="O426" s="462"/>
      <c r="P426" s="462"/>
      <c r="Q426" s="462"/>
      <c r="R426" s="462"/>
      <c r="S426" s="462"/>
      <c r="T426" s="462"/>
      <c r="U426" s="462"/>
      <c r="V426" s="462"/>
      <c r="W426" s="462"/>
      <c r="X426" s="462"/>
    </row>
    <row r="427" spans="1:24" ht="15.75" customHeight="1" x14ac:dyDescent="0.3">
      <c r="A427" s="462"/>
      <c r="B427" s="462"/>
      <c r="C427" s="462"/>
      <c r="D427" s="462"/>
      <c r="E427" s="462"/>
      <c r="F427" s="462"/>
      <c r="G427" s="462"/>
      <c r="H427" s="462"/>
      <c r="I427" s="462"/>
      <c r="J427" s="462"/>
      <c r="K427" s="462"/>
      <c r="L427" s="462"/>
      <c r="M427" s="462"/>
      <c r="N427" s="462"/>
      <c r="O427" s="462"/>
      <c r="P427" s="462"/>
      <c r="Q427" s="462"/>
      <c r="R427" s="462"/>
      <c r="S427" s="462"/>
      <c r="T427" s="462"/>
      <c r="U427" s="462"/>
      <c r="V427" s="462"/>
      <c r="W427" s="462"/>
      <c r="X427" s="462"/>
    </row>
    <row r="428" spans="1:24" ht="15.75" customHeight="1" x14ac:dyDescent="0.3">
      <c r="A428" s="462"/>
      <c r="B428" s="462"/>
      <c r="C428" s="462"/>
      <c r="D428" s="462"/>
      <c r="E428" s="462"/>
      <c r="F428" s="462"/>
      <c r="G428" s="462"/>
      <c r="H428" s="462"/>
      <c r="I428" s="462"/>
      <c r="J428" s="462"/>
      <c r="K428" s="462"/>
      <c r="L428" s="462"/>
      <c r="M428" s="462"/>
      <c r="N428" s="462"/>
      <c r="O428" s="462"/>
      <c r="P428" s="462"/>
      <c r="Q428" s="462"/>
      <c r="R428" s="462"/>
      <c r="S428" s="462"/>
      <c r="T428" s="462"/>
      <c r="U428" s="462"/>
      <c r="V428" s="462"/>
      <c r="W428" s="462"/>
      <c r="X428" s="462"/>
    </row>
    <row r="429" spans="1:24" ht="15.75" customHeight="1" x14ac:dyDescent="0.3">
      <c r="A429" s="462"/>
      <c r="B429" s="462"/>
      <c r="C429" s="462"/>
      <c r="D429" s="462"/>
      <c r="E429" s="462"/>
      <c r="F429" s="462"/>
      <c r="G429" s="462"/>
      <c r="H429" s="462"/>
      <c r="I429" s="462"/>
      <c r="J429" s="462"/>
      <c r="K429" s="462"/>
      <c r="L429" s="462"/>
      <c r="M429" s="462"/>
      <c r="N429" s="462"/>
      <c r="O429" s="462"/>
      <c r="P429" s="462"/>
      <c r="Q429" s="462"/>
      <c r="R429" s="462"/>
      <c r="S429" s="462"/>
      <c r="T429" s="462"/>
      <c r="U429" s="462"/>
      <c r="V429" s="462"/>
      <c r="W429" s="462"/>
      <c r="X429" s="462"/>
    </row>
    <row r="430" spans="1:24" ht="15.75" customHeight="1" x14ac:dyDescent="0.3">
      <c r="A430" s="462"/>
      <c r="B430" s="462"/>
      <c r="C430" s="462"/>
      <c r="D430" s="462"/>
      <c r="E430" s="462"/>
      <c r="F430" s="462"/>
      <c r="G430" s="462"/>
      <c r="H430" s="462"/>
      <c r="I430" s="462"/>
      <c r="J430" s="462"/>
      <c r="K430" s="462"/>
      <c r="L430" s="462"/>
      <c r="M430" s="462"/>
      <c r="N430" s="462"/>
      <c r="O430" s="462"/>
      <c r="P430" s="462"/>
      <c r="Q430" s="462"/>
      <c r="R430" s="462"/>
      <c r="S430" s="462"/>
      <c r="T430" s="462"/>
      <c r="U430" s="462"/>
      <c r="V430" s="462"/>
      <c r="W430" s="462"/>
      <c r="X430" s="462"/>
    </row>
    <row r="431" spans="1:24" ht="15.75" customHeight="1" x14ac:dyDescent="0.3">
      <c r="A431" s="462"/>
      <c r="B431" s="462"/>
      <c r="C431" s="462"/>
      <c r="D431" s="462"/>
      <c r="E431" s="462"/>
      <c r="F431" s="462"/>
      <c r="G431" s="462"/>
      <c r="H431" s="462"/>
      <c r="I431" s="462"/>
      <c r="J431" s="462"/>
      <c r="K431" s="462"/>
      <c r="L431" s="462"/>
      <c r="M431" s="462"/>
      <c r="N431" s="462"/>
      <c r="O431" s="462"/>
      <c r="P431" s="462"/>
      <c r="Q431" s="462"/>
      <c r="R431" s="462"/>
      <c r="S431" s="462"/>
      <c r="T431" s="462"/>
      <c r="U431" s="462"/>
      <c r="V431" s="462"/>
      <c r="W431" s="462"/>
      <c r="X431" s="462"/>
    </row>
    <row r="432" spans="1:24" ht="15.75" customHeight="1" x14ac:dyDescent="0.3">
      <c r="A432" s="462"/>
      <c r="B432" s="462"/>
      <c r="C432" s="462"/>
      <c r="D432" s="462"/>
      <c r="E432" s="462"/>
      <c r="F432" s="462"/>
      <c r="G432" s="462"/>
      <c r="H432" s="462"/>
      <c r="I432" s="462"/>
      <c r="J432" s="462"/>
      <c r="K432" s="462"/>
      <c r="L432" s="462"/>
      <c r="M432" s="462"/>
      <c r="N432" s="462"/>
      <c r="O432" s="462"/>
      <c r="P432" s="462"/>
      <c r="Q432" s="462"/>
      <c r="R432" s="462"/>
      <c r="S432" s="462"/>
      <c r="T432" s="462"/>
      <c r="U432" s="462"/>
      <c r="V432" s="462"/>
      <c r="W432" s="462"/>
      <c r="X432" s="462"/>
    </row>
    <row r="433" spans="1:24" ht="15.75" customHeight="1" x14ac:dyDescent="0.3">
      <c r="A433" s="462"/>
      <c r="B433" s="462"/>
      <c r="C433" s="462"/>
      <c r="D433" s="462"/>
      <c r="E433" s="462"/>
      <c r="F433" s="462"/>
      <c r="G433" s="462"/>
      <c r="H433" s="462"/>
      <c r="I433" s="462"/>
      <c r="J433" s="462"/>
      <c r="K433" s="462"/>
      <c r="L433" s="462"/>
      <c r="M433" s="462"/>
      <c r="N433" s="462"/>
      <c r="O433" s="462"/>
      <c r="P433" s="462"/>
      <c r="Q433" s="462"/>
      <c r="R433" s="462"/>
      <c r="S433" s="462"/>
      <c r="T433" s="462"/>
      <c r="U433" s="462"/>
      <c r="V433" s="462"/>
      <c r="W433" s="462"/>
      <c r="X433" s="462"/>
    </row>
    <row r="434" spans="1:24" ht="15.75" customHeight="1" x14ac:dyDescent="0.3">
      <c r="A434" s="462"/>
      <c r="B434" s="462"/>
      <c r="C434" s="462"/>
      <c r="D434" s="462"/>
      <c r="E434" s="462"/>
      <c r="F434" s="462"/>
      <c r="G434" s="462"/>
      <c r="H434" s="462"/>
      <c r="I434" s="462"/>
      <c r="J434" s="462"/>
      <c r="K434" s="462"/>
      <c r="L434" s="462"/>
      <c r="M434" s="462"/>
      <c r="N434" s="462"/>
      <c r="O434" s="462"/>
      <c r="P434" s="462"/>
      <c r="Q434" s="462"/>
      <c r="R434" s="462"/>
      <c r="S434" s="462"/>
      <c r="T434" s="462"/>
      <c r="U434" s="462"/>
      <c r="V434" s="462"/>
      <c r="W434" s="462"/>
      <c r="X434" s="462"/>
    </row>
    <row r="435" spans="1:24" ht="15.75" customHeight="1" x14ac:dyDescent="0.3">
      <c r="A435" s="462"/>
      <c r="B435" s="462"/>
      <c r="C435" s="462"/>
      <c r="D435" s="462"/>
      <c r="E435" s="462"/>
      <c r="F435" s="462"/>
      <c r="G435" s="462"/>
      <c r="H435" s="462"/>
      <c r="I435" s="462"/>
      <c r="J435" s="462"/>
      <c r="K435" s="462"/>
      <c r="L435" s="462"/>
      <c r="M435" s="462"/>
      <c r="N435" s="462"/>
      <c r="O435" s="462"/>
      <c r="P435" s="462"/>
      <c r="Q435" s="462"/>
      <c r="R435" s="462"/>
      <c r="S435" s="462"/>
      <c r="T435" s="462"/>
      <c r="U435" s="462"/>
      <c r="V435" s="462"/>
      <c r="W435" s="462"/>
      <c r="X435" s="462"/>
    </row>
    <row r="436" spans="1:24" ht="15.75" customHeight="1" x14ac:dyDescent="0.3">
      <c r="A436" s="462"/>
      <c r="B436" s="462"/>
      <c r="C436" s="462"/>
      <c r="D436" s="462"/>
      <c r="E436" s="462"/>
      <c r="F436" s="462"/>
      <c r="G436" s="462"/>
      <c r="H436" s="462"/>
      <c r="I436" s="462"/>
      <c r="J436" s="462"/>
      <c r="K436" s="462"/>
      <c r="L436" s="462"/>
      <c r="M436" s="462"/>
      <c r="N436" s="462"/>
      <c r="O436" s="462"/>
      <c r="P436" s="462"/>
      <c r="Q436" s="462"/>
      <c r="R436" s="462"/>
      <c r="S436" s="462"/>
      <c r="T436" s="462"/>
      <c r="U436" s="462"/>
      <c r="V436" s="462"/>
      <c r="W436" s="462"/>
      <c r="X436" s="462"/>
    </row>
    <row r="437" spans="1:24" ht="15.75" customHeight="1" x14ac:dyDescent="0.3">
      <c r="A437" s="462"/>
      <c r="B437" s="462"/>
      <c r="C437" s="462"/>
      <c r="D437" s="462"/>
      <c r="E437" s="462"/>
      <c r="F437" s="462"/>
      <c r="G437" s="462"/>
      <c r="H437" s="462"/>
      <c r="I437" s="462"/>
      <c r="J437" s="462"/>
      <c r="K437" s="462"/>
      <c r="L437" s="462"/>
      <c r="M437" s="462"/>
      <c r="N437" s="462"/>
      <c r="O437" s="462"/>
      <c r="P437" s="462"/>
      <c r="Q437" s="462"/>
      <c r="R437" s="462"/>
      <c r="S437" s="462"/>
      <c r="T437" s="462"/>
      <c r="U437" s="462"/>
      <c r="V437" s="462"/>
      <c r="W437" s="462"/>
      <c r="X437" s="462"/>
    </row>
    <row r="438" spans="1:24" ht="15.75" customHeight="1" x14ac:dyDescent="0.3">
      <c r="A438" s="462"/>
      <c r="B438" s="462"/>
      <c r="C438" s="462"/>
      <c r="D438" s="462"/>
      <c r="E438" s="462"/>
      <c r="F438" s="462"/>
      <c r="G438" s="462"/>
      <c r="H438" s="462"/>
      <c r="I438" s="462"/>
      <c r="J438" s="462"/>
      <c r="K438" s="462"/>
      <c r="L438" s="462"/>
      <c r="M438" s="462"/>
      <c r="N438" s="462"/>
      <c r="O438" s="462"/>
      <c r="P438" s="462"/>
      <c r="Q438" s="462"/>
      <c r="R438" s="462"/>
      <c r="S438" s="462"/>
      <c r="T438" s="462"/>
      <c r="U438" s="462"/>
      <c r="V438" s="462"/>
      <c r="W438" s="462"/>
      <c r="X438" s="462"/>
    </row>
    <row r="439" spans="1:24" ht="15.75" customHeight="1" x14ac:dyDescent="0.3">
      <c r="A439" s="462"/>
      <c r="B439" s="462"/>
      <c r="C439" s="462"/>
      <c r="D439" s="462"/>
      <c r="E439" s="462"/>
      <c r="F439" s="462"/>
      <c r="G439" s="462"/>
      <c r="H439" s="462"/>
      <c r="I439" s="462"/>
      <c r="J439" s="462"/>
      <c r="K439" s="462"/>
      <c r="L439" s="462"/>
      <c r="M439" s="462"/>
      <c r="N439" s="462"/>
      <c r="O439" s="462"/>
      <c r="P439" s="462"/>
      <c r="Q439" s="462"/>
      <c r="R439" s="462"/>
      <c r="S439" s="462"/>
      <c r="T439" s="462"/>
      <c r="U439" s="462"/>
      <c r="V439" s="462"/>
      <c r="W439" s="462"/>
      <c r="X439" s="462"/>
    </row>
    <row r="440" spans="1:24" ht="15.75" customHeight="1" x14ac:dyDescent="0.3">
      <c r="A440" s="462"/>
      <c r="B440" s="462"/>
      <c r="C440" s="462"/>
      <c r="D440" s="462"/>
      <c r="E440" s="462"/>
      <c r="F440" s="462"/>
      <c r="G440" s="462"/>
      <c r="H440" s="462"/>
      <c r="I440" s="462"/>
      <c r="J440" s="462"/>
      <c r="K440" s="462"/>
      <c r="L440" s="462"/>
      <c r="M440" s="462"/>
      <c r="N440" s="462"/>
      <c r="O440" s="462"/>
      <c r="P440" s="462"/>
      <c r="Q440" s="462"/>
      <c r="R440" s="462"/>
      <c r="S440" s="462"/>
      <c r="T440" s="462"/>
      <c r="U440" s="462"/>
      <c r="V440" s="462"/>
      <c r="W440" s="462"/>
      <c r="X440" s="462"/>
    </row>
    <row r="441" spans="1:24" ht="15.75" customHeight="1" x14ac:dyDescent="0.3">
      <c r="A441" s="462"/>
      <c r="B441" s="462"/>
      <c r="C441" s="462"/>
      <c r="D441" s="462"/>
      <c r="E441" s="462"/>
      <c r="F441" s="462"/>
      <c r="G441" s="462"/>
      <c r="H441" s="462"/>
      <c r="I441" s="462"/>
      <c r="J441" s="462"/>
      <c r="K441" s="462"/>
      <c r="L441" s="462"/>
      <c r="M441" s="462"/>
      <c r="N441" s="462"/>
      <c r="O441" s="462"/>
      <c r="P441" s="462"/>
      <c r="Q441" s="462"/>
      <c r="R441" s="462"/>
      <c r="S441" s="462"/>
      <c r="T441" s="462"/>
      <c r="U441" s="462"/>
      <c r="V441" s="462"/>
      <c r="W441" s="462"/>
      <c r="X441" s="462"/>
    </row>
    <row r="442" spans="1:24" ht="15.75" customHeight="1" x14ac:dyDescent="0.3">
      <c r="A442" s="462"/>
      <c r="B442" s="462"/>
      <c r="C442" s="462"/>
      <c r="D442" s="462"/>
      <c r="E442" s="462"/>
      <c r="F442" s="462"/>
      <c r="G442" s="462"/>
      <c r="H442" s="462"/>
      <c r="I442" s="462"/>
      <c r="J442" s="462"/>
      <c r="K442" s="462"/>
      <c r="L442" s="462"/>
      <c r="M442" s="462"/>
      <c r="N442" s="462"/>
      <c r="O442" s="462"/>
      <c r="P442" s="462"/>
      <c r="Q442" s="462"/>
      <c r="R442" s="462"/>
      <c r="S442" s="462"/>
      <c r="T442" s="462"/>
      <c r="U442" s="462"/>
      <c r="V442" s="462"/>
      <c r="W442" s="462"/>
      <c r="X442" s="462"/>
    </row>
    <row r="443" spans="1:24" ht="15.75" customHeight="1" x14ac:dyDescent="0.3">
      <c r="A443" s="462"/>
      <c r="B443" s="462"/>
      <c r="C443" s="462"/>
      <c r="D443" s="462"/>
      <c r="E443" s="462"/>
      <c r="F443" s="462"/>
      <c r="G443" s="462"/>
      <c r="H443" s="462"/>
      <c r="I443" s="462"/>
      <c r="J443" s="462"/>
      <c r="K443" s="462"/>
      <c r="L443" s="462"/>
      <c r="M443" s="462"/>
      <c r="N443" s="462"/>
      <c r="O443" s="462"/>
      <c r="P443" s="462"/>
      <c r="Q443" s="462"/>
      <c r="R443" s="462"/>
      <c r="S443" s="462"/>
      <c r="T443" s="462"/>
      <c r="U443" s="462"/>
      <c r="V443" s="462"/>
      <c r="W443" s="462"/>
      <c r="X443" s="462"/>
    </row>
    <row r="444" spans="1:24" ht="15.75" customHeight="1" x14ac:dyDescent="0.3">
      <c r="A444" s="462"/>
      <c r="B444" s="462"/>
      <c r="C444" s="462"/>
      <c r="D444" s="462"/>
      <c r="E444" s="462"/>
      <c r="F444" s="462"/>
      <c r="G444" s="462"/>
      <c r="H444" s="462"/>
      <c r="I444" s="462"/>
      <c r="J444" s="462"/>
      <c r="K444" s="462"/>
      <c r="L444" s="462"/>
      <c r="M444" s="462"/>
      <c r="N444" s="462"/>
      <c r="O444" s="462"/>
      <c r="P444" s="462"/>
      <c r="Q444" s="462"/>
      <c r="R444" s="462"/>
      <c r="S444" s="462"/>
      <c r="T444" s="462"/>
      <c r="U444" s="462"/>
      <c r="V444" s="462"/>
      <c r="W444" s="462"/>
      <c r="X444" s="462"/>
    </row>
    <row r="445" spans="1:24" ht="15.75" customHeight="1" x14ac:dyDescent="0.3">
      <c r="A445" s="462"/>
      <c r="B445" s="462"/>
      <c r="C445" s="462"/>
      <c r="D445" s="462"/>
      <c r="E445" s="462"/>
      <c r="F445" s="462"/>
      <c r="G445" s="462"/>
      <c r="H445" s="462"/>
      <c r="I445" s="462"/>
      <c r="J445" s="462"/>
      <c r="K445" s="462"/>
      <c r="L445" s="462"/>
      <c r="M445" s="462"/>
      <c r="N445" s="462"/>
      <c r="O445" s="462"/>
      <c r="P445" s="462"/>
      <c r="Q445" s="462"/>
      <c r="R445" s="462"/>
      <c r="S445" s="462"/>
      <c r="T445" s="462"/>
      <c r="U445" s="462"/>
      <c r="V445" s="462"/>
      <c r="W445" s="462"/>
      <c r="X445" s="462"/>
    </row>
    <row r="446" spans="1:24" ht="15.75" customHeight="1" x14ac:dyDescent="0.3">
      <c r="A446" s="462"/>
      <c r="B446" s="462"/>
      <c r="C446" s="462"/>
      <c r="D446" s="462"/>
      <c r="E446" s="462"/>
      <c r="F446" s="462"/>
      <c r="G446" s="462"/>
      <c r="H446" s="462"/>
      <c r="I446" s="462"/>
      <c r="J446" s="462"/>
      <c r="K446" s="462"/>
      <c r="L446" s="462"/>
      <c r="M446" s="462"/>
      <c r="N446" s="462"/>
      <c r="O446" s="462"/>
      <c r="P446" s="462"/>
      <c r="Q446" s="462"/>
      <c r="R446" s="462"/>
      <c r="S446" s="462"/>
      <c r="T446" s="462"/>
      <c r="U446" s="462"/>
      <c r="V446" s="462"/>
      <c r="W446" s="462"/>
      <c r="X446" s="462"/>
    </row>
    <row r="447" spans="1:24" ht="15.75" customHeight="1" x14ac:dyDescent="0.3">
      <c r="A447" s="462"/>
      <c r="B447" s="462"/>
      <c r="C447" s="462"/>
      <c r="D447" s="462"/>
      <c r="E447" s="462"/>
      <c r="F447" s="462"/>
      <c r="G447" s="462"/>
      <c r="H447" s="462"/>
      <c r="I447" s="462"/>
      <c r="J447" s="462"/>
      <c r="K447" s="462"/>
      <c r="L447" s="462"/>
      <c r="M447" s="462"/>
      <c r="N447" s="462"/>
      <c r="O447" s="462"/>
      <c r="P447" s="462"/>
      <c r="Q447" s="462"/>
      <c r="R447" s="462"/>
      <c r="S447" s="462"/>
      <c r="T447" s="462"/>
      <c r="U447" s="462"/>
      <c r="V447" s="462"/>
      <c r="W447" s="462"/>
      <c r="X447" s="462"/>
    </row>
    <row r="448" spans="1:24" ht="15.75" customHeight="1" x14ac:dyDescent="0.3">
      <c r="A448" s="462"/>
      <c r="B448" s="462"/>
      <c r="C448" s="462"/>
      <c r="D448" s="462"/>
      <c r="E448" s="462"/>
      <c r="F448" s="462"/>
      <c r="G448" s="462"/>
      <c r="H448" s="462"/>
      <c r="I448" s="462"/>
      <c r="J448" s="462"/>
      <c r="K448" s="462"/>
      <c r="L448" s="462"/>
      <c r="M448" s="462"/>
      <c r="N448" s="462"/>
      <c r="O448" s="462"/>
      <c r="P448" s="462"/>
      <c r="Q448" s="462"/>
      <c r="R448" s="462"/>
      <c r="S448" s="462"/>
      <c r="T448" s="462"/>
      <c r="U448" s="462"/>
      <c r="V448" s="462"/>
      <c r="W448" s="462"/>
      <c r="X448" s="462"/>
    </row>
    <row r="449" spans="1:24" ht="15.75" customHeight="1" x14ac:dyDescent="0.3">
      <c r="A449" s="462"/>
      <c r="B449" s="462"/>
      <c r="C449" s="462"/>
      <c r="D449" s="462"/>
      <c r="E449" s="462"/>
      <c r="F449" s="462"/>
      <c r="G449" s="462"/>
      <c r="H449" s="462"/>
      <c r="I449" s="462"/>
      <c r="J449" s="462"/>
      <c r="K449" s="462"/>
      <c r="L449" s="462"/>
      <c r="M449" s="462"/>
      <c r="N449" s="462"/>
      <c r="O449" s="462"/>
      <c r="P449" s="462"/>
      <c r="Q449" s="462"/>
      <c r="R449" s="462"/>
      <c r="S449" s="462"/>
      <c r="T449" s="462"/>
      <c r="U449" s="462"/>
      <c r="V449" s="462"/>
      <c r="W449" s="462"/>
      <c r="X449" s="462"/>
    </row>
    <row r="450" spans="1:24" ht="15.75" customHeight="1" x14ac:dyDescent="0.3">
      <c r="A450" s="462"/>
      <c r="B450" s="462"/>
      <c r="C450" s="462"/>
      <c r="D450" s="462"/>
      <c r="E450" s="462"/>
      <c r="F450" s="462"/>
      <c r="G450" s="462"/>
      <c r="H450" s="462"/>
      <c r="I450" s="462"/>
      <c r="J450" s="462"/>
      <c r="K450" s="462"/>
      <c r="L450" s="462"/>
      <c r="M450" s="462"/>
      <c r="N450" s="462"/>
      <c r="O450" s="462"/>
      <c r="P450" s="462"/>
      <c r="Q450" s="462"/>
      <c r="R450" s="462"/>
      <c r="S450" s="462"/>
      <c r="T450" s="462"/>
      <c r="U450" s="462"/>
      <c r="V450" s="462"/>
      <c r="W450" s="462"/>
      <c r="X450" s="462"/>
    </row>
    <row r="451" spans="1:24" ht="15.75" customHeight="1" x14ac:dyDescent="0.3">
      <c r="A451" s="462"/>
      <c r="B451" s="462"/>
      <c r="C451" s="462"/>
      <c r="D451" s="462"/>
      <c r="E451" s="462"/>
      <c r="F451" s="462"/>
      <c r="G451" s="462"/>
      <c r="H451" s="462"/>
      <c r="I451" s="462"/>
      <c r="J451" s="462"/>
      <c r="K451" s="462"/>
      <c r="L451" s="462"/>
      <c r="M451" s="462"/>
      <c r="N451" s="462"/>
      <c r="O451" s="462"/>
      <c r="P451" s="462"/>
      <c r="Q451" s="462"/>
      <c r="R451" s="462"/>
      <c r="S451" s="462"/>
      <c r="T451" s="462"/>
      <c r="U451" s="462"/>
      <c r="V451" s="462"/>
      <c r="W451" s="462"/>
      <c r="X451" s="462"/>
    </row>
    <row r="452" spans="1:24" ht="15.75" customHeight="1" x14ac:dyDescent="0.3">
      <c r="A452" s="462"/>
      <c r="B452" s="462"/>
      <c r="C452" s="462"/>
      <c r="D452" s="462"/>
      <c r="E452" s="462"/>
      <c r="F452" s="462"/>
      <c r="G452" s="462"/>
      <c r="H452" s="462"/>
      <c r="I452" s="462"/>
      <c r="J452" s="462"/>
      <c r="K452" s="462"/>
      <c r="L452" s="462"/>
      <c r="M452" s="462"/>
      <c r="N452" s="462"/>
      <c r="O452" s="462"/>
      <c r="P452" s="462"/>
      <c r="Q452" s="462"/>
      <c r="R452" s="462"/>
      <c r="S452" s="462"/>
      <c r="T452" s="462"/>
      <c r="U452" s="462"/>
      <c r="V452" s="462"/>
      <c r="W452" s="462"/>
      <c r="X452" s="462"/>
    </row>
    <row r="453" spans="1:24" ht="15.75" customHeight="1" x14ac:dyDescent="0.3">
      <c r="A453" s="462"/>
      <c r="B453" s="462"/>
      <c r="C453" s="462"/>
      <c r="D453" s="462"/>
      <c r="E453" s="462"/>
      <c r="F453" s="462"/>
      <c r="G453" s="462"/>
      <c r="H453" s="462"/>
      <c r="I453" s="462"/>
      <c r="J453" s="462"/>
      <c r="K453" s="462"/>
      <c r="L453" s="462"/>
      <c r="M453" s="462"/>
      <c r="N453" s="462"/>
      <c r="O453" s="462"/>
      <c r="P453" s="462"/>
      <c r="Q453" s="462"/>
      <c r="R453" s="462"/>
      <c r="S453" s="462"/>
      <c r="T453" s="462"/>
      <c r="U453" s="462"/>
      <c r="V453" s="462"/>
      <c r="W453" s="462"/>
      <c r="X453" s="462"/>
    </row>
    <row r="454" spans="1:24" ht="15.75" customHeight="1" x14ac:dyDescent="0.3">
      <c r="A454" s="462"/>
      <c r="B454" s="462"/>
      <c r="C454" s="462"/>
      <c r="D454" s="462"/>
      <c r="E454" s="462"/>
      <c r="F454" s="462"/>
      <c r="G454" s="462"/>
      <c r="H454" s="462"/>
      <c r="I454" s="462"/>
      <c r="J454" s="462"/>
      <c r="K454" s="462"/>
      <c r="L454" s="462"/>
      <c r="M454" s="462"/>
      <c r="N454" s="462"/>
      <c r="O454" s="462"/>
      <c r="P454" s="462"/>
      <c r="Q454" s="462"/>
      <c r="R454" s="462"/>
      <c r="S454" s="462"/>
      <c r="T454" s="462"/>
      <c r="U454" s="462"/>
      <c r="V454" s="462"/>
      <c r="W454" s="462"/>
      <c r="X454" s="462"/>
    </row>
    <row r="455" spans="1:24" ht="15.75" customHeight="1" x14ac:dyDescent="0.3">
      <c r="A455" s="462"/>
      <c r="B455" s="462"/>
      <c r="C455" s="462"/>
      <c r="D455" s="462"/>
      <c r="E455" s="462"/>
      <c r="F455" s="462"/>
      <c r="G455" s="462"/>
      <c r="H455" s="462"/>
      <c r="I455" s="462"/>
      <c r="J455" s="462"/>
      <c r="K455" s="462"/>
      <c r="L455" s="462"/>
      <c r="M455" s="462"/>
      <c r="N455" s="462"/>
      <c r="O455" s="462"/>
      <c r="P455" s="462"/>
      <c r="Q455" s="462"/>
      <c r="R455" s="462"/>
      <c r="S455" s="462"/>
      <c r="T455" s="462"/>
      <c r="U455" s="462"/>
      <c r="V455" s="462"/>
      <c r="W455" s="462"/>
      <c r="X455" s="462"/>
    </row>
    <row r="456" spans="1:24" ht="15.75" customHeight="1" x14ac:dyDescent="0.3">
      <c r="A456" s="462"/>
      <c r="B456" s="462"/>
      <c r="C456" s="462"/>
      <c r="D456" s="462"/>
      <c r="E456" s="462"/>
      <c r="F456" s="462"/>
      <c r="G456" s="462"/>
      <c r="H456" s="462"/>
      <c r="I456" s="462"/>
      <c r="J456" s="462"/>
      <c r="K456" s="462"/>
      <c r="L456" s="462"/>
      <c r="M456" s="462"/>
      <c r="N456" s="462"/>
      <c r="O456" s="462"/>
      <c r="P456" s="462"/>
      <c r="Q456" s="462"/>
      <c r="R456" s="462"/>
      <c r="S456" s="462"/>
      <c r="T456" s="462"/>
      <c r="U456" s="462"/>
      <c r="V456" s="462"/>
      <c r="W456" s="462"/>
      <c r="X456" s="462"/>
    </row>
    <row r="457" spans="1:24" ht="15.75" customHeight="1" x14ac:dyDescent="0.3">
      <c r="A457" s="462"/>
      <c r="B457" s="462"/>
      <c r="C457" s="462"/>
      <c r="D457" s="462"/>
      <c r="E457" s="462"/>
      <c r="F457" s="462"/>
      <c r="G457" s="462"/>
      <c r="H457" s="462"/>
      <c r="I457" s="462"/>
      <c r="J457" s="462"/>
      <c r="K457" s="462"/>
      <c r="L457" s="462"/>
      <c r="M457" s="462"/>
      <c r="N457" s="462"/>
      <c r="O457" s="462"/>
      <c r="P457" s="462"/>
      <c r="Q457" s="462"/>
      <c r="R457" s="462"/>
      <c r="S457" s="462"/>
      <c r="T457" s="462"/>
      <c r="U457" s="462"/>
      <c r="V457" s="462"/>
      <c r="W457" s="462"/>
      <c r="X457" s="462"/>
    </row>
    <row r="458" spans="1:24" ht="15.75" customHeight="1" x14ac:dyDescent="0.3">
      <c r="A458" s="462"/>
      <c r="B458" s="462"/>
      <c r="C458" s="462"/>
      <c r="D458" s="462"/>
      <c r="E458" s="462"/>
      <c r="F458" s="462"/>
      <c r="G458" s="462"/>
      <c r="H458" s="462"/>
      <c r="I458" s="462"/>
      <c r="J458" s="462"/>
      <c r="K458" s="462"/>
      <c r="L458" s="462"/>
      <c r="M458" s="462"/>
      <c r="N458" s="462"/>
      <c r="O458" s="462"/>
      <c r="P458" s="462"/>
      <c r="Q458" s="462"/>
      <c r="R458" s="462"/>
      <c r="S458" s="462"/>
      <c r="T458" s="462"/>
      <c r="U458" s="462"/>
      <c r="V458" s="462"/>
      <c r="W458" s="462"/>
      <c r="X458" s="462"/>
    </row>
    <row r="459" spans="1:24" ht="15.75" customHeight="1" x14ac:dyDescent="0.3">
      <c r="A459" s="462"/>
      <c r="B459" s="462"/>
      <c r="C459" s="462"/>
      <c r="D459" s="462"/>
      <c r="E459" s="462"/>
      <c r="F459" s="462"/>
      <c r="G459" s="462"/>
      <c r="H459" s="462"/>
      <c r="I459" s="462"/>
      <c r="J459" s="462"/>
      <c r="K459" s="462"/>
      <c r="L459" s="462"/>
      <c r="M459" s="462"/>
      <c r="N459" s="462"/>
      <c r="O459" s="462"/>
      <c r="P459" s="462"/>
      <c r="Q459" s="462"/>
      <c r="R459" s="462"/>
      <c r="S459" s="462"/>
      <c r="T459" s="462"/>
      <c r="U459" s="462"/>
      <c r="V459" s="462"/>
      <c r="W459" s="462"/>
      <c r="X459" s="462"/>
    </row>
    <row r="460" spans="1:24" ht="15.75" customHeight="1" x14ac:dyDescent="0.3">
      <c r="A460" s="462"/>
      <c r="B460" s="462"/>
      <c r="C460" s="462"/>
      <c r="D460" s="462"/>
      <c r="E460" s="462"/>
      <c r="F460" s="462"/>
      <c r="G460" s="462"/>
      <c r="H460" s="462"/>
      <c r="I460" s="462"/>
      <c r="J460" s="462"/>
      <c r="K460" s="462"/>
      <c r="L460" s="462"/>
      <c r="M460" s="462"/>
      <c r="N460" s="462"/>
      <c r="O460" s="462"/>
      <c r="P460" s="462"/>
      <c r="Q460" s="462"/>
      <c r="R460" s="462"/>
      <c r="S460" s="462"/>
      <c r="T460" s="462"/>
      <c r="U460" s="462"/>
      <c r="V460" s="462"/>
      <c r="W460" s="462"/>
      <c r="X460" s="462"/>
    </row>
    <row r="461" spans="1:24" ht="15.75" customHeight="1" x14ac:dyDescent="0.3">
      <c r="A461" s="462"/>
      <c r="B461" s="462"/>
      <c r="C461" s="462"/>
      <c r="D461" s="462"/>
      <c r="E461" s="462"/>
      <c r="F461" s="462"/>
      <c r="G461" s="462"/>
      <c r="H461" s="462"/>
      <c r="I461" s="462"/>
      <c r="J461" s="462"/>
      <c r="K461" s="462"/>
      <c r="L461" s="462"/>
      <c r="M461" s="462"/>
      <c r="N461" s="462"/>
      <c r="O461" s="462"/>
      <c r="P461" s="462"/>
      <c r="Q461" s="462"/>
      <c r="R461" s="462"/>
      <c r="S461" s="462"/>
      <c r="T461" s="462"/>
      <c r="U461" s="462"/>
      <c r="V461" s="462"/>
      <c r="W461" s="462"/>
      <c r="X461" s="462"/>
    </row>
    <row r="462" spans="1:24" ht="15.75" customHeight="1" x14ac:dyDescent="0.3">
      <c r="A462" s="462"/>
      <c r="B462" s="462"/>
      <c r="C462" s="462"/>
      <c r="D462" s="462"/>
      <c r="E462" s="462"/>
      <c r="F462" s="462"/>
      <c r="G462" s="462"/>
      <c r="H462" s="462"/>
      <c r="I462" s="462"/>
      <c r="J462" s="462"/>
      <c r="K462" s="462"/>
      <c r="L462" s="462"/>
      <c r="M462" s="462"/>
      <c r="N462" s="462"/>
      <c r="O462" s="462"/>
      <c r="P462" s="462"/>
      <c r="Q462" s="462"/>
      <c r="R462" s="462"/>
      <c r="S462" s="462"/>
      <c r="T462" s="462"/>
      <c r="U462" s="462"/>
      <c r="V462" s="462"/>
      <c r="W462" s="462"/>
      <c r="X462" s="462"/>
    </row>
    <row r="463" spans="1:24" ht="15.75" customHeight="1" x14ac:dyDescent="0.3">
      <c r="A463" s="462"/>
      <c r="B463" s="462"/>
      <c r="C463" s="462"/>
      <c r="D463" s="462"/>
      <c r="E463" s="462"/>
      <c r="F463" s="462"/>
      <c r="G463" s="462"/>
      <c r="H463" s="462"/>
      <c r="I463" s="462"/>
      <c r="J463" s="462"/>
      <c r="K463" s="462"/>
      <c r="L463" s="462"/>
      <c r="M463" s="462"/>
      <c r="N463" s="462"/>
      <c r="O463" s="462"/>
      <c r="P463" s="462"/>
      <c r="Q463" s="462"/>
      <c r="R463" s="462"/>
      <c r="S463" s="462"/>
      <c r="T463" s="462"/>
      <c r="U463" s="462"/>
      <c r="V463" s="462"/>
      <c r="W463" s="462"/>
      <c r="X463" s="462"/>
    </row>
    <row r="464" spans="1:24" ht="15.75" customHeight="1" x14ac:dyDescent="0.3">
      <c r="A464" s="462"/>
      <c r="B464" s="462"/>
      <c r="C464" s="462"/>
      <c r="D464" s="462"/>
      <c r="E464" s="462"/>
      <c r="F464" s="462"/>
      <c r="G464" s="462"/>
      <c r="H464" s="462"/>
      <c r="I464" s="462"/>
      <c r="J464" s="462"/>
      <c r="K464" s="462"/>
      <c r="L464" s="462"/>
      <c r="M464" s="462"/>
      <c r="N464" s="462"/>
      <c r="O464" s="462"/>
      <c r="P464" s="462"/>
      <c r="Q464" s="462"/>
      <c r="R464" s="462"/>
      <c r="S464" s="462"/>
      <c r="T464" s="462"/>
      <c r="U464" s="462"/>
      <c r="V464" s="462"/>
      <c r="W464" s="462"/>
      <c r="X464" s="462"/>
    </row>
    <row r="465" spans="1:24" ht="15.75" customHeight="1" x14ac:dyDescent="0.3">
      <c r="A465" s="462"/>
      <c r="B465" s="462"/>
      <c r="C465" s="462"/>
      <c r="D465" s="462"/>
      <c r="E465" s="462"/>
      <c r="F465" s="462"/>
      <c r="G465" s="462"/>
      <c r="H465" s="462"/>
      <c r="I465" s="462"/>
      <c r="J465" s="462"/>
      <c r="K465" s="462"/>
      <c r="L465" s="462"/>
      <c r="M465" s="462"/>
      <c r="N465" s="462"/>
      <c r="O465" s="462"/>
      <c r="P465" s="462"/>
      <c r="Q465" s="462"/>
      <c r="R465" s="462"/>
      <c r="S465" s="462"/>
      <c r="T465" s="462"/>
      <c r="U465" s="462"/>
      <c r="V465" s="462"/>
      <c r="W465" s="462"/>
      <c r="X465" s="462"/>
    </row>
    <row r="466" spans="1:24" ht="15.75" customHeight="1" x14ac:dyDescent="0.3">
      <c r="A466" s="462"/>
      <c r="B466" s="462"/>
      <c r="C466" s="462"/>
      <c r="D466" s="462"/>
      <c r="E466" s="462"/>
      <c r="F466" s="462"/>
      <c r="G466" s="462"/>
      <c r="H466" s="462"/>
      <c r="I466" s="462"/>
      <c r="J466" s="462"/>
      <c r="K466" s="462"/>
      <c r="L466" s="462"/>
      <c r="M466" s="462"/>
      <c r="N466" s="462"/>
      <c r="O466" s="462"/>
      <c r="P466" s="462"/>
      <c r="Q466" s="462"/>
      <c r="R466" s="462"/>
      <c r="S466" s="462"/>
      <c r="T466" s="462"/>
      <c r="U466" s="462"/>
      <c r="V466" s="462"/>
      <c r="W466" s="462"/>
      <c r="X466" s="462"/>
    </row>
    <row r="467" spans="1:24" ht="15.75" customHeight="1" x14ac:dyDescent="0.3">
      <c r="A467" s="462"/>
      <c r="B467" s="462"/>
      <c r="C467" s="462"/>
      <c r="D467" s="462"/>
      <c r="E467" s="462"/>
      <c r="F467" s="462"/>
      <c r="G467" s="462"/>
      <c r="H467" s="462"/>
      <c r="I467" s="462"/>
      <c r="J467" s="462"/>
      <c r="K467" s="462"/>
      <c r="L467" s="462"/>
      <c r="M467" s="462"/>
      <c r="N467" s="462"/>
      <c r="O467" s="462"/>
      <c r="P467" s="462"/>
      <c r="Q467" s="462"/>
      <c r="R467" s="462"/>
      <c r="S467" s="462"/>
      <c r="T467" s="462"/>
      <c r="U467" s="462"/>
      <c r="V467" s="462"/>
      <c r="W467" s="462"/>
      <c r="X467" s="462"/>
    </row>
    <row r="468" spans="1:24" ht="15.75" customHeight="1" x14ac:dyDescent="0.3">
      <c r="A468" s="462"/>
      <c r="B468" s="462"/>
      <c r="C468" s="462"/>
      <c r="D468" s="462"/>
      <c r="E468" s="462"/>
      <c r="F468" s="462"/>
      <c r="G468" s="462"/>
      <c r="H468" s="462"/>
      <c r="I468" s="462"/>
      <c r="J468" s="462"/>
      <c r="K468" s="462"/>
      <c r="L468" s="462"/>
      <c r="M468" s="462"/>
      <c r="N468" s="462"/>
      <c r="O468" s="462"/>
      <c r="P468" s="462"/>
      <c r="Q468" s="462"/>
      <c r="R468" s="462"/>
      <c r="S468" s="462"/>
      <c r="T468" s="462"/>
      <c r="U468" s="462"/>
      <c r="V468" s="462"/>
      <c r="W468" s="462"/>
      <c r="X468" s="462"/>
    </row>
    <row r="469" spans="1:24" ht="15.75" customHeight="1" x14ac:dyDescent="0.3">
      <c r="A469" s="462"/>
      <c r="B469" s="462"/>
      <c r="C469" s="462"/>
      <c r="D469" s="462"/>
      <c r="E469" s="462"/>
      <c r="F469" s="462"/>
      <c r="G469" s="462"/>
      <c r="H469" s="462"/>
      <c r="I469" s="462"/>
      <c r="J469" s="462"/>
      <c r="K469" s="462"/>
      <c r="L469" s="462"/>
      <c r="M469" s="462"/>
      <c r="N469" s="462"/>
      <c r="O469" s="462"/>
      <c r="P469" s="462"/>
      <c r="Q469" s="462"/>
      <c r="R469" s="462"/>
      <c r="S469" s="462"/>
      <c r="T469" s="462"/>
      <c r="U469" s="462"/>
      <c r="V469" s="462"/>
      <c r="W469" s="462"/>
      <c r="X469" s="462"/>
    </row>
    <row r="470" spans="1:24" ht="15.75" customHeight="1" x14ac:dyDescent="0.3">
      <c r="A470" s="462"/>
      <c r="B470" s="462"/>
      <c r="C470" s="462"/>
      <c r="D470" s="462"/>
      <c r="E470" s="462"/>
      <c r="F470" s="462"/>
      <c r="G470" s="462"/>
      <c r="H470" s="462"/>
      <c r="I470" s="462"/>
      <c r="J470" s="462"/>
      <c r="K470" s="462"/>
      <c r="L470" s="462"/>
      <c r="M470" s="462"/>
      <c r="N470" s="462"/>
      <c r="O470" s="462"/>
      <c r="P470" s="462"/>
      <c r="Q470" s="462"/>
      <c r="R470" s="462"/>
      <c r="S470" s="462"/>
      <c r="T470" s="462"/>
      <c r="U470" s="462"/>
      <c r="V470" s="462"/>
      <c r="W470" s="462"/>
      <c r="X470" s="462"/>
    </row>
    <row r="471" spans="1:24" ht="15.75" customHeight="1" x14ac:dyDescent="0.3">
      <c r="A471" s="462"/>
      <c r="B471" s="462"/>
      <c r="C471" s="462"/>
      <c r="D471" s="462"/>
      <c r="E471" s="462"/>
      <c r="F471" s="462"/>
      <c r="G471" s="462"/>
      <c r="H471" s="462"/>
      <c r="I471" s="462"/>
      <c r="J471" s="462"/>
      <c r="K471" s="462"/>
      <c r="L471" s="462"/>
      <c r="M471" s="462"/>
      <c r="N471" s="462"/>
      <c r="O471" s="462"/>
      <c r="P471" s="462"/>
      <c r="Q471" s="462"/>
      <c r="R471" s="462"/>
      <c r="S471" s="462"/>
      <c r="T471" s="462"/>
      <c r="U471" s="462"/>
      <c r="V471" s="462"/>
      <c r="W471" s="462"/>
      <c r="X471" s="462"/>
    </row>
    <row r="472" spans="1:24" ht="15.75" customHeight="1" x14ac:dyDescent="0.3">
      <c r="A472" s="462"/>
      <c r="B472" s="462"/>
      <c r="C472" s="462"/>
      <c r="D472" s="462"/>
      <c r="E472" s="462"/>
      <c r="F472" s="462"/>
      <c r="G472" s="462"/>
      <c r="H472" s="462"/>
      <c r="I472" s="462"/>
      <c r="J472" s="462"/>
      <c r="K472" s="462"/>
      <c r="L472" s="462"/>
      <c r="M472" s="462"/>
      <c r="N472" s="462"/>
      <c r="O472" s="462"/>
      <c r="P472" s="462"/>
      <c r="Q472" s="462"/>
      <c r="R472" s="462"/>
      <c r="S472" s="462"/>
      <c r="T472" s="462"/>
      <c r="U472" s="462"/>
      <c r="V472" s="462"/>
      <c r="W472" s="462"/>
      <c r="X472" s="462"/>
    </row>
    <row r="473" spans="1:24" ht="15.75" customHeight="1" x14ac:dyDescent="0.3">
      <c r="A473" s="462"/>
      <c r="B473" s="462"/>
      <c r="C473" s="462"/>
      <c r="D473" s="462"/>
      <c r="E473" s="462"/>
      <c r="F473" s="462"/>
      <c r="G473" s="462"/>
      <c r="H473" s="462"/>
      <c r="I473" s="462"/>
      <c r="J473" s="462"/>
      <c r="K473" s="462"/>
      <c r="L473" s="462"/>
      <c r="M473" s="462"/>
      <c r="N473" s="462"/>
      <c r="O473" s="462"/>
      <c r="P473" s="462"/>
      <c r="Q473" s="462"/>
      <c r="R473" s="462"/>
      <c r="S473" s="462"/>
      <c r="T473" s="462"/>
      <c r="U473" s="462"/>
      <c r="V473" s="462"/>
      <c r="W473" s="462"/>
      <c r="X473" s="462"/>
    </row>
    <row r="474" spans="1:24" ht="15.75" customHeight="1" x14ac:dyDescent="0.3">
      <c r="A474" s="462"/>
      <c r="B474" s="462"/>
      <c r="C474" s="462"/>
      <c r="D474" s="462"/>
      <c r="E474" s="462"/>
      <c r="F474" s="462"/>
      <c r="G474" s="462"/>
      <c r="H474" s="462"/>
      <c r="I474" s="462"/>
      <c r="J474" s="462"/>
      <c r="K474" s="462"/>
      <c r="L474" s="462"/>
      <c r="M474" s="462"/>
      <c r="N474" s="462"/>
      <c r="O474" s="462"/>
      <c r="P474" s="462"/>
      <c r="Q474" s="462"/>
      <c r="R474" s="462"/>
      <c r="S474" s="462"/>
      <c r="T474" s="462"/>
      <c r="U474" s="462"/>
      <c r="V474" s="462"/>
      <c r="W474" s="462"/>
      <c r="X474" s="462"/>
    </row>
    <row r="475" spans="1:24" ht="15.75" customHeight="1" x14ac:dyDescent="0.3">
      <c r="A475" s="462"/>
      <c r="B475" s="462"/>
      <c r="C475" s="462"/>
      <c r="D475" s="462"/>
      <c r="E475" s="462"/>
      <c r="F475" s="462"/>
      <c r="G475" s="462"/>
      <c r="H475" s="462"/>
      <c r="I475" s="462"/>
      <c r="J475" s="462"/>
      <c r="K475" s="462"/>
      <c r="L475" s="462"/>
      <c r="M475" s="462"/>
      <c r="N475" s="462"/>
      <c r="O475" s="462"/>
      <c r="P475" s="462"/>
      <c r="Q475" s="462"/>
      <c r="R475" s="462"/>
      <c r="S475" s="462"/>
      <c r="T475" s="462"/>
      <c r="U475" s="462"/>
      <c r="V475" s="462"/>
      <c r="W475" s="462"/>
      <c r="X475" s="462"/>
    </row>
    <row r="476" spans="1:24" ht="15.75" customHeight="1" x14ac:dyDescent="0.3">
      <c r="A476" s="462"/>
      <c r="B476" s="462"/>
      <c r="C476" s="462"/>
      <c r="D476" s="462"/>
      <c r="E476" s="462"/>
      <c r="F476" s="462"/>
      <c r="G476" s="462"/>
      <c r="H476" s="462"/>
      <c r="I476" s="462"/>
      <c r="J476" s="462"/>
      <c r="K476" s="462"/>
      <c r="L476" s="462"/>
      <c r="M476" s="462"/>
      <c r="N476" s="462"/>
      <c r="O476" s="462"/>
      <c r="P476" s="462"/>
      <c r="Q476" s="462"/>
      <c r="R476" s="462"/>
      <c r="S476" s="462"/>
      <c r="T476" s="462"/>
      <c r="U476" s="462"/>
      <c r="V476" s="462"/>
      <c r="W476" s="462"/>
      <c r="X476" s="462"/>
    </row>
    <row r="477" spans="1:24" ht="15.75" customHeight="1" x14ac:dyDescent="0.3">
      <c r="A477" s="462"/>
      <c r="B477" s="462"/>
      <c r="C477" s="462"/>
      <c r="D477" s="462"/>
      <c r="E477" s="462"/>
      <c r="F477" s="462"/>
      <c r="G477" s="462"/>
      <c r="H477" s="462"/>
      <c r="I477" s="462"/>
      <c r="J477" s="462"/>
      <c r="K477" s="462"/>
      <c r="L477" s="462"/>
      <c r="M477" s="462"/>
      <c r="N477" s="462"/>
      <c r="O477" s="462"/>
      <c r="P477" s="462"/>
      <c r="Q477" s="462"/>
      <c r="R477" s="462"/>
      <c r="S477" s="462"/>
      <c r="T477" s="462"/>
      <c r="U477" s="462"/>
      <c r="V477" s="462"/>
      <c r="W477" s="462"/>
      <c r="X477" s="462"/>
    </row>
    <row r="478" spans="1:24" ht="15.75" customHeight="1" x14ac:dyDescent="0.3">
      <c r="A478" s="462"/>
      <c r="B478" s="462"/>
      <c r="C478" s="462"/>
      <c r="D478" s="462"/>
      <c r="E478" s="462"/>
      <c r="F478" s="462"/>
      <c r="G478" s="462"/>
      <c r="H478" s="462"/>
      <c r="I478" s="462"/>
      <c r="J478" s="462"/>
      <c r="K478" s="462"/>
      <c r="L478" s="462"/>
      <c r="M478" s="462"/>
      <c r="N478" s="462"/>
      <c r="O478" s="462"/>
      <c r="P478" s="462"/>
      <c r="Q478" s="462"/>
      <c r="R478" s="462"/>
      <c r="S478" s="462"/>
      <c r="T478" s="462"/>
      <c r="U478" s="462"/>
      <c r="V478" s="462"/>
      <c r="W478" s="462"/>
      <c r="X478" s="462"/>
    </row>
    <row r="479" spans="1:24" ht="15.75" customHeight="1" x14ac:dyDescent="0.3">
      <c r="A479" s="462"/>
      <c r="B479" s="462"/>
      <c r="C479" s="462"/>
      <c r="D479" s="462"/>
      <c r="E479" s="462"/>
      <c r="F479" s="462"/>
      <c r="G479" s="462"/>
      <c r="H479" s="462"/>
      <c r="I479" s="462"/>
      <c r="J479" s="462"/>
      <c r="K479" s="462"/>
      <c r="L479" s="462"/>
      <c r="M479" s="462"/>
      <c r="N479" s="462"/>
      <c r="O479" s="462"/>
      <c r="P479" s="462"/>
      <c r="Q479" s="462"/>
      <c r="R479" s="462"/>
      <c r="S479" s="462"/>
      <c r="T479" s="462"/>
      <c r="U479" s="462"/>
      <c r="V479" s="462"/>
      <c r="W479" s="462"/>
      <c r="X479" s="462"/>
    </row>
    <row r="480" spans="1:24" ht="15.75" customHeight="1" x14ac:dyDescent="0.3">
      <c r="A480" s="462"/>
      <c r="B480" s="462"/>
      <c r="C480" s="462"/>
      <c r="D480" s="462"/>
      <c r="E480" s="462"/>
      <c r="F480" s="462"/>
      <c r="G480" s="462"/>
      <c r="H480" s="462"/>
      <c r="I480" s="462"/>
      <c r="J480" s="462"/>
      <c r="K480" s="462"/>
      <c r="L480" s="462"/>
      <c r="M480" s="462"/>
      <c r="N480" s="462"/>
      <c r="O480" s="462"/>
      <c r="P480" s="462"/>
      <c r="Q480" s="462"/>
      <c r="R480" s="462"/>
      <c r="S480" s="462"/>
      <c r="T480" s="462"/>
      <c r="U480" s="462"/>
      <c r="V480" s="462"/>
      <c r="W480" s="462"/>
      <c r="X480" s="462"/>
    </row>
    <row r="481" spans="1:24" ht="15.75" customHeight="1" x14ac:dyDescent="0.3">
      <c r="A481" s="462"/>
      <c r="B481" s="462"/>
      <c r="C481" s="462"/>
      <c r="D481" s="462"/>
      <c r="E481" s="462"/>
      <c r="F481" s="462"/>
      <c r="G481" s="462"/>
      <c r="H481" s="462"/>
      <c r="I481" s="462"/>
      <c r="J481" s="462"/>
      <c r="K481" s="462"/>
      <c r="L481" s="462"/>
      <c r="M481" s="462"/>
      <c r="N481" s="462"/>
      <c r="O481" s="462"/>
      <c r="P481" s="462"/>
      <c r="Q481" s="462"/>
      <c r="R481" s="462"/>
      <c r="S481" s="462"/>
      <c r="T481" s="462"/>
      <c r="U481" s="462"/>
      <c r="V481" s="462"/>
      <c r="W481" s="462"/>
      <c r="X481" s="462"/>
    </row>
    <row r="482" spans="1:24" ht="15.75" customHeight="1" x14ac:dyDescent="0.3">
      <c r="A482" s="462"/>
      <c r="B482" s="462"/>
      <c r="C482" s="462"/>
      <c r="D482" s="462"/>
      <c r="E482" s="462"/>
      <c r="F482" s="462"/>
      <c r="G482" s="462"/>
      <c r="H482" s="462"/>
      <c r="I482" s="462"/>
      <c r="J482" s="462"/>
      <c r="K482" s="462"/>
      <c r="L482" s="462"/>
      <c r="M482" s="462"/>
      <c r="N482" s="462"/>
      <c r="O482" s="462"/>
      <c r="P482" s="462"/>
      <c r="Q482" s="462"/>
      <c r="R482" s="462"/>
      <c r="S482" s="462"/>
      <c r="T482" s="462"/>
      <c r="U482" s="462"/>
      <c r="V482" s="462"/>
      <c r="W482" s="462"/>
      <c r="X482" s="462"/>
    </row>
    <row r="483" spans="1:24" ht="15.75" customHeight="1" x14ac:dyDescent="0.3">
      <c r="A483" s="462"/>
      <c r="B483" s="462"/>
      <c r="C483" s="462"/>
      <c r="D483" s="462"/>
      <c r="E483" s="462"/>
      <c r="F483" s="462"/>
      <c r="G483" s="462"/>
      <c r="H483" s="462"/>
      <c r="I483" s="462"/>
      <c r="J483" s="462"/>
      <c r="K483" s="462"/>
      <c r="L483" s="462"/>
      <c r="M483" s="462"/>
      <c r="N483" s="462"/>
      <c r="O483" s="462"/>
      <c r="P483" s="462"/>
      <c r="Q483" s="462"/>
      <c r="R483" s="462"/>
      <c r="S483" s="462"/>
      <c r="T483" s="462"/>
      <c r="U483" s="462"/>
      <c r="V483" s="462"/>
      <c r="W483" s="462"/>
      <c r="X483" s="462"/>
    </row>
    <row r="484" spans="1:24" ht="15.75" customHeight="1" x14ac:dyDescent="0.3">
      <c r="A484" s="462"/>
      <c r="B484" s="462"/>
      <c r="C484" s="462"/>
      <c r="D484" s="462"/>
      <c r="E484" s="462"/>
      <c r="F484" s="462"/>
      <c r="G484" s="462"/>
      <c r="H484" s="462"/>
      <c r="I484" s="462"/>
      <c r="J484" s="462"/>
      <c r="K484" s="462"/>
      <c r="L484" s="462"/>
      <c r="M484" s="462"/>
      <c r="N484" s="462"/>
      <c r="O484" s="462"/>
      <c r="P484" s="462"/>
      <c r="Q484" s="462"/>
      <c r="R484" s="462"/>
      <c r="S484" s="462"/>
      <c r="T484" s="462"/>
      <c r="U484" s="462"/>
      <c r="V484" s="462"/>
      <c r="W484" s="462"/>
      <c r="X484" s="462"/>
    </row>
    <row r="485" spans="1:24" ht="15.75" customHeight="1" x14ac:dyDescent="0.3">
      <c r="A485" s="462"/>
      <c r="B485" s="462"/>
      <c r="C485" s="462"/>
      <c r="D485" s="462"/>
      <c r="E485" s="462"/>
      <c r="F485" s="462"/>
      <c r="G485" s="462"/>
      <c r="H485" s="462"/>
      <c r="I485" s="462"/>
      <c r="J485" s="462"/>
      <c r="K485" s="462"/>
      <c r="L485" s="462"/>
      <c r="M485" s="462"/>
      <c r="N485" s="462"/>
      <c r="O485" s="462"/>
      <c r="P485" s="462"/>
      <c r="Q485" s="462"/>
      <c r="R485" s="462"/>
      <c r="S485" s="462"/>
      <c r="T485" s="462"/>
      <c r="U485" s="462"/>
      <c r="V485" s="462"/>
      <c r="W485" s="462"/>
      <c r="X485" s="462"/>
    </row>
    <row r="486" spans="1:24" ht="15.75" customHeight="1" x14ac:dyDescent="0.3">
      <c r="A486" s="462"/>
      <c r="B486" s="462"/>
      <c r="C486" s="462"/>
      <c r="D486" s="462"/>
      <c r="E486" s="462"/>
      <c r="F486" s="462"/>
      <c r="G486" s="462"/>
      <c r="H486" s="462"/>
      <c r="I486" s="462"/>
      <c r="J486" s="462"/>
      <c r="K486" s="462"/>
      <c r="L486" s="462"/>
      <c r="M486" s="462"/>
      <c r="N486" s="462"/>
      <c r="O486" s="462"/>
      <c r="P486" s="462"/>
      <c r="Q486" s="462"/>
      <c r="R486" s="462"/>
      <c r="S486" s="462"/>
      <c r="T486" s="462"/>
      <c r="U486" s="462"/>
      <c r="V486" s="462"/>
      <c r="W486" s="462"/>
      <c r="X486" s="462"/>
    </row>
    <row r="487" spans="1:24" ht="15.75" customHeight="1" x14ac:dyDescent="0.3">
      <c r="A487" s="462"/>
      <c r="B487" s="462"/>
      <c r="C487" s="462"/>
      <c r="D487" s="462"/>
      <c r="E487" s="462"/>
      <c r="F487" s="462"/>
      <c r="G487" s="462"/>
      <c r="H487" s="462"/>
      <c r="I487" s="462"/>
      <c r="J487" s="462"/>
      <c r="K487" s="462"/>
      <c r="L487" s="462"/>
      <c r="M487" s="462"/>
      <c r="N487" s="462"/>
      <c r="O487" s="462"/>
      <c r="P487" s="462"/>
      <c r="Q487" s="462"/>
      <c r="R487" s="462"/>
      <c r="S487" s="462"/>
      <c r="T487" s="462"/>
      <c r="U487" s="462"/>
      <c r="V487" s="462"/>
      <c r="W487" s="462"/>
      <c r="X487" s="462"/>
    </row>
    <row r="488" spans="1:24" ht="15.75" customHeight="1" x14ac:dyDescent="0.3">
      <c r="A488" s="462"/>
      <c r="B488" s="462"/>
      <c r="C488" s="462"/>
      <c r="D488" s="462"/>
      <c r="E488" s="462"/>
      <c r="F488" s="462"/>
      <c r="G488" s="462"/>
      <c r="H488" s="462"/>
      <c r="I488" s="462"/>
      <c r="J488" s="462"/>
      <c r="K488" s="462"/>
      <c r="L488" s="462"/>
      <c r="M488" s="462"/>
      <c r="N488" s="462"/>
      <c r="O488" s="462"/>
      <c r="P488" s="462"/>
      <c r="Q488" s="462"/>
      <c r="R488" s="462"/>
      <c r="S488" s="462"/>
      <c r="T488" s="462"/>
      <c r="U488" s="462"/>
      <c r="V488" s="462"/>
      <c r="W488" s="462"/>
      <c r="X488" s="462"/>
    </row>
    <row r="489" spans="1:24" ht="15.75" customHeight="1" x14ac:dyDescent="0.3">
      <c r="A489" s="462"/>
      <c r="B489" s="462"/>
      <c r="C489" s="462"/>
      <c r="D489" s="462"/>
      <c r="E489" s="462"/>
      <c r="F489" s="462"/>
      <c r="G489" s="462"/>
      <c r="H489" s="462"/>
      <c r="I489" s="462"/>
      <c r="J489" s="462"/>
      <c r="K489" s="462"/>
      <c r="L489" s="462"/>
      <c r="M489" s="462"/>
      <c r="N489" s="462"/>
      <c r="O489" s="462"/>
      <c r="P489" s="462"/>
      <c r="Q489" s="462"/>
      <c r="R489" s="462"/>
      <c r="S489" s="462"/>
      <c r="T489" s="462"/>
      <c r="U489" s="462"/>
      <c r="V489" s="462"/>
      <c r="W489" s="462"/>
      <c r="X489" s="462"/>
    </row>
    <row r="490" spans="1:24" ht="15.75" customHeight="1" x14ac:dyDescent="0.3">
      <c r="A490" s="462"/>
      <c r="B490" s="462"/>
      <c r="C490" s="462"/>
      <c r="D490" s="462"/>
      <c r="E490" s="462"/>
      <c r="F490" s="462"/>
      <c r="G490" s="462"/>
      <c r="H490" s="462"/>
      <c r="I490" s="462"/>
      <c r="J490" s="462"/>
      <c r="K490" s="462"/>
      <c r="L490" s="462"/>
      <c r="M490" s="462"/>
      <c r="N490" s="462"/>
      <c r="O490" s="462"/>
      <c r="P490" s="462"/>
      <c r="Q490" s="462"/>
      <c r="R490" s="462"/>
      <c r="S490" s="462"/>
      <c r="T490" s="462"/>
      <c r="U490" s="462"/>
      <c r="V490" s="462"/>
      <c r="W490" s="462"/>
      <c r="X490" s="462"/>
    </row>
    <row r="491" spans="1:24" ht="15.75" customHeight="1" x14ac:dyDescent="0.3">
      <c r="A491" s="462"/>
      <c r="B491" s="462"/>
      <c r="C491" s="462"/>
      <c r="D491" s="462"/>
      <c r="E491" s="462"/>
      <c r="F491" s="462"/>
      <c r="G491" s="462"/>
      <c r="H491" s="462"/>
      <c r="I491" s="462"/>
      <c r="J491" s="462"/>
      <c r="K491" s="462"/>
      <c r="L491" s="462"/>
      <c r="M491" s="462"/>
      <c r="N491" s="462"/>
      <c r="O491" s="462"/>
      <c r="P491" s="462"/>
      <c r="Q491" s="462"/>
      <c r="R491" s="462"/>
      <c r="S491" s="462"/>
      <c r="T491" s="462"/>
      <c r="U491" s="462"/>
      <c r="V491" s="462"/>
      <c r="W491" s="462"/>
      <c r="X491" s="462"/>
    </row>
    <row r="492" spans="1:24" ht="15.75" customHeight="1" x14ac:dyDescent="0.3">
      <c r="A492" s="462"/>
      <c r="B492" s="462"/>
      <c r="C492" s="462"/>
      <c r="D492" s="462"/>
      <c r="E492" s="462"/>
      <c r="F492" s="462"/>
      <c r="G492" s="462"/>
      <c r="H492" s="462"/>
      <c r="I492" s="462"/>
      <c r="J492" s="462"/>
      <c r="K492" s="462"/>
      <c r="L492" s="462"/>
      <c r="M492" s="462"/>
      <c r="N492" s="462"/>
      <c r="O492" s="462"/>
      <c r="P492" s="462"/>
      <c r="Q492" s="462"/>
      <c r="R492" s="462"/>
      <c r="S492" s="462"/>
      <c r="T492" s="462"/>
      <c r="U492" s="462"/>
      <c r="V492" s="462"/>
      <c r="W492" s="462"/>
      <c r="X492" s="462"/>
    </row>
    <row r="493" spans="1:24" ht="15.75" customHeight="1" x14ac:dyDescent="0.3">
      <c r="A493" s="462"/>
      <c r="B493" s="462"/>
      <c r="C493" s="462"/>
      <c r="D493" s="462"/>
      <c r="E493" s="462"/>
      <c r="F493" s="462"/>
      <c r="G493" s="462"/>
      <c r="H493" s="462"/>
      <c r="I493" s="462"/>
      <c r="J493" s="462"/>
      <c r="K493" s="462"/>
      <c r="L493" s="462"/>
      <c r="M493" s="462"/>
      <c r="N493" s="462"/>
      <c r="O493" s="462"/>
      <c r="P493" s="462"/>
      <c r="Q493" s="462"/>
      <c r="R493" s="462"/>
      <c r="S493" s="462"/>
      <c r="T493" s="462"/>
      <c r="U493" s="462"/>
      <c r="V493" s="462"/>
      <c r="W493" s="462"/>
      <c r="X493" s="462"/>
    </row>
    <row r="494" spans="1:24" ht="15.75" customHeight="1" x14ac:dyDescent="0.3">
      <c r="A494" s="462"/>
      <c r="B494" s="462"/>
      <c r="C494" s="462"/>
      <c r="D494" s="462"/>
      <c r="E494" s="462"/>
      <c r="F494" s="462"/>
      <c r="G494" s="462"/>
      <c r="H494" s="462"/>
      <c r="I494" s="462"/>
      <c r="J494" s="462"/>
      <c r="K494" s="462"/>
      <c r="L494" s="462"/>
      <c r="M494" s="462"/>
      <c r="N494" s="462"/>
      <c r="O494" s="462"/>
      <c r="P494" s="462"/>
      <c r="Q494" s="462"/>
      <c r="R494" s="462"/>
      <c r="S494" s="462"/>
      <c r="T494" s="462"/>
      <c r="U494" s="462"/>
      <c r="V494" s="462"/>
      <c r="W494" s="462"/>
      <c r="X494" s="462"/>
    </row>
    <row r="495" spans="1:24" ht="15.75" customHeight="1" x14ac:dyDescent="0.3">
      <c r="A495" s="462"/>
      <c r="B495" s="462"/>
      <c r="C495" s="462"/>
      <c r="D495" s="462"/>
      <c r="E495" s="462"/>
      <c r="F495" s="462"/>
      <c r="G495" s="462"/>
      <c r="H495" s="462"/>
      <c r="I495" s="462"/>
      <c r="J495" s="462"/>
      <c r="K495" s="462"/>
      <c r="L495" s="462"/>
      <c r="M495" s="462"/>
      <c r="N495" s="462"/>
      <c r="O495" s="462"/>
      <c r="P495" s="462"/>
      <c r="Q495" s="462"/>
      <c r="R495" s="462"/>
      <c r="S495" s="462"/>
      <c r="T495" s="462"/>
      <c r="U495" s="462"/>
      <c r="V495" s="462"/>
      <c r="W495" s="462"/>
      <c r="X495" s="462"/>
    </row>
    <row r="496" spans="1:24" ht="15.75" customHeight="1" x14ac:dyDescent="0.3">
      <c r="A496" s="462"/>
      <c r="B496" s="462"/>
      <c r="C496" s="462"/>
      <c r="D496" s="462"/>
      <c r="E496" s="462"/>
      <c r="F496" s="462"/>
      <c r="G496" s="462"/>
      <c r="H496" s="462"/>
      <c r="I496" s="462"/>
      <c r="J496" s="462"/>
      <c r="K496" s="462"/>
      <c r="L496" s="462"/>
      <c r="M496" s="462"/>
      <c r="N496" s="462"/>
      <c r="O496" s="462"/>
      <c r="P496" s="462"/>
      <c r="Q496" s="462"/>
      <c r="R496" s="462"/>
      <c r="S496" s="462"/>
      <c r="T496" s="462"/>
      <c r="U496" s="462"/>
      <c r="V496" s="462"/>
      <c r="W496" s="462"/>
      <c r="X496" s="462"/>
    </row>
    <row r="497" spans="1:24" ht="15.75" customHeight="1" x14ac:dyDescent="0.3">
      <c r="A497" s="462"/>
      <c r="B497" s="462"/>
      <c r="C497" s="462"/>
      <c r="D497" s="462"/>
      <c r="E497" s="462"/>
      <c r="F497" s="462"/>
      <c r="G497" s="462"/>
      <c r="H497" s="462"/>
      <c r="I497" s="462"/>
      <c r="J497" s="462"/>
      <c r="K497" s="462"/>
      <c r="L497" s="462"/>
      <c r="M497" s="462"/>
      <c r="N497" s="462"/>
      <c r="O497" s="462"/>
      <c r="P497" s="462"/>
      <c r="Q497" s="462"/>
      <c r="R497" s="462"/>
      <c r="S497" s="462"/>
      <c r="T497" s="462"/>
      <c r="U497" s="462"/>
      <c r="V497" s="462"/>
      <c r="W497" s="462"/>
      <c r="X497" s="462"/>
    </row>
    <row r="498" spans="1:24" ht="15.75" customHeight="1" x14ac:dyDescent="0.3">
      <c r="A498" s="462"/>
      <c r="B498" s="462"/>
      <c r="C498" s="462"/>
      <c r="D498" s="462"/>
      <c r="E498" s="462"/>
      <c r="F498" s="462"/>
      <c r="G498" s="462"/>
      <c r="H498" s="462"/>
      <c r="I498" s="462"/>
      <c r="J498" s="462"/>
      <c r="K498" s="462"/>
      <c r="L498" s="462"/>
      <c r="M498" s="462"/>
      <c r="N498" s="462"/>
      <c r="O498" s="462"/>
      <c r="P498" s="462"/>
      <c r="Q498" s="462"/>
      <c r="R498" s="462"/>
      <c r="S498" s="462"/>
      <c r="T498" s="462"/>
      <c r="U498" s="462"/>
      <c r="V498" s="462"/>
      <c r="W498" s="462"/>
      <c r="X498" s="462"/>
    </row>
    <row r="499" spans="1:24" ht="15.75" customHeight="1" x14ac:dyDescent="0.3">
      <c r="A499" s="462"/>
      <c r="B499" s="462"/>
      <c r="C499" s="462"/>
      <c r="D499" s="462"/>
      <c r="E499" s="462"/>
      <c r="F499" s="462"/>
      <c r="G499" s="462"/>
      <c r="H499" s="462"/>
      <c r="I499" s="462"/>
      <c r="J499" s="462"/>
      <c r="K499" s="462"/>
      <c r="L499" s="462"/>
      <c r="M499" s="462"/>
      <c r="N499" s="462"/>
      <c r="O499" s="462"/>
      <c r="P499" s="462"/>
      <c r="Q499" s="462"/>
      <c r="R499" s="462"/>
      <c r="S499" s="462"/>
      <c r="T499" s="462"/>
      <c r="U499" s="462"/>
      <c r="V499" s="462"/>
      <c r="W499" s="462"/>
      <c r="X499" s="462"/>
    </row>
    <row r="500" spans="1:24" ht="15.75" customHeight="1" x14ac:dyDescent="0.3">
      <c r="A500" s="462"/>
      <c r="B500" s="462"/>
      <c r="C500" s="462"/>
      <c r="D500" s="462"/>
      <c r="E500" s="462"/>
      <c r="F500" s="462"/>
      <c r="G500" s="462"/>
      <c r="H500" s="462"/>
      <c r="I500" s="462"/>
      <c r="J500" s="462"/>
      <c r="K500" s="462"/>
      <c r="L500" s="462"/>
      <c r="M500" s="462"/>
      <c r="N500" s="462"/>
      <c r="O500" s="462"/>
      <c r="P500" s="462"/>
      <c r="Q500" s="462"/>
      <c r="R500" s="462"/>
      <c r="S500" s="462"/>
      <c r="T500" s="462"/>
      <c r="U500" s="462"/>
      <c r="V500" s="462"/>
      <c r="W500" s="462"/>
      <c r="X500" s="462"/>
    </row>
    <row r="501" spans="1:24" ht="15.75" customHeight="1" x14ac:dyDescent="0.3">
      <c r="A501" s="462"/>
      <c r="B501" s="462"/>
      <c r="C501" s="462"/>
      <c r="D501" s="462"/>
      <c r="E501" s="462"/>
      <c r="F501" s="462"/>
      <c r="G501" s="462"/>
      <c r="H501" s="462"/>
      <c r="I501" s="462"/>
      <c r="J501" s="462"/>
      <c r="K501" s="462"/>
      <c r="L501" s="462"/>
      <c r="M501" s="462"/>
      <c r="N501" s="462"/>
      <c r="O501" s="462"/>
      <c r="P501" s="462"/>
      <c r="Q501" s="462"/>
      <c r="R501" s="462"/>
      <c r="S501" s="462"/>
      <c r="T501" s="462"/>
      <c r="U501" s="462"/>
      <c r="V501" s="462"/>
      <c r="W501" s="462"/>
      <c r="X501" s="462"/>
    </row>
    <row r="502" spans="1:24" ht="15.75" customHeight="1" x14ac:dyDescent="0.3">
      <c r="A502" s="462"/>
      <c r="B502" s="462"/>
      <c r="C502" s="462"/>
      <c r="D502" s="462"/>
      <c r="E502" s="462"/>
      <c r="F502" s="462"/>
      <c r="G502" s="462"/>
      <c r="H502" s="462"/>
      <c r="I502" s="462"/>
      <c r="J502" s="462"/>
      <c r="K502" s="462"/>
      <c r="L502" s="462"/>
      <c r="M502" s="462"/>
      <c r="N502" s="462"/>
      <c r="O502" s="462"/>
      <c r="P502" s="462"/>
      <c r="Q502" s="462"/>
      <c r="R502" s="462"/>
      <c r="S502" s="462"/>
      <c r="T502" s="462"/>
      <c r="U502" s="462"/>
      <c r="V502" s="462"/>
      <c r="W502" s="462"/>
      <c r="X502" s="462"/>
    </row>
    <row r="503" spans="1:24" ht="15.75" customHeight="1" x14ac:dyDescent="0.3">
      <c r="A503" s="462"/>
      <c r="B503" s="462"/>
      <c r="C503" s="462"/>
      <c r="D503" s="462"/>
      <c r="E503" s="462"/>
      <c r="F503" s="462"/>
      <c r="G503" s="462"/>
      <c r="H503" s="462"/>
      <c r="I503" s="462"/>
      <c r="J503" s="462"/>
      <c r="K503" s="462"/>
      <c r="L503" s="462"/>
      <c r="M503" s="462"/>
      <c r="N503" s="462"/>
      <c r="O503" s="462"/>
      <c r="P503" s="462"/>
      <c r="Q503" s="462"/>
      <c r="R503" s="462"/>
      <c r="S503" s="462"/>
      <c r="T503" s="462"/>
      <c r="U503" s="462"/>
      <c r="V503" s="462"/>
      <c r="W503" s="462"/>
      <c r="X503" s="462"/>
    </row>
    <row r="504" spans="1:24" ht="15.75" customHeight="1" x14ac:dyDescent="0.3">
      <c r="A504" s="462"/>
      <c r="B504" s="462"/>
      <c r="C504" s="462"/>
      <c r="D504" s="462"/>
      <c r="E504" s="462"/>
      <c r="F504" s="462"/>
      <c r="G504" s="462"/>
      <c r="H504" s="462"/>
      <c r="I504" s="462"/>
      <c r="J504" s="462"/>
      <c r="K504" s="462"/>
      <c r="L504" s="462"/>
      <c r="M504" s="462"/>
      <c r="N504" s="462"/>
      <c r="O504" s="462"/>
      <c r="P504" s="462"/>
      <c r="Q504" s="462"/>
      <c r="R504" s="462"/>
      <c r="S504" s="462"/>
      <c r="T504" s="462"/>
      <c r="U504" s="462"/>
      <c r="V504" s="462"/>
      <c r="W504" s="462"/>
      <c r="X504" s="462"/>
    </row>
    <row r="505" spans="1:24" ht="15.75" customHeight="1" x14ac:dyDescent="0.3">
      <c r="A505" s="462"/>
      <c r="B505" s="462"/>
      <c r="C505" s="462"/>
      <c r="D505" s="462"/>
      <c r="E505" s="462"/>
      <c r="F505" s="462"/>
      <c r="G505" s="462"/>
      <c r="H505" s="462"/>
      <c r="I505" s="462"/>
      <c r="J505" s="462"/>
      <c r="K505" s="462"/>
      <c r="L505" s="462"/>
      <c r="M505" s="462"/>
      <c r="N505" s="462"/>
      <c r="O505" s="462"/>
      <c r="P505" s="462"/>
      <c r="Q505" s="462"/>
      <c r="R505" s="462"/>
      <c r="S505" s="462"/>
      <c r="T505" s="462"/>
      <c r="U505" s="462"/>
      <c r="V505" s="462"/>
      <c r="W505" s="462"/>
      <c r="X505" s="462"/>
    </row>
    <row r="506" spans="1:24" ht="15.75" customHeight="1" x14ac:dyDescent="0.3">
      <c r="A506" s="462"/>
      <c r="B506" s="462"/>
      <c r="C506" s="462"/>
      <c r="D506" s="462"/>
      <c r="E506" s="462"/>
      <c r="F506" s="462"/>
      <c r="G506" s="462"/>
      <c r="H506" s="462"/>
      <c r="I506" s="462"/>
      <c r="J506" s="462"/>
      <c r="K506" s="462"/>
      <c r="L506" s="462"/>
      <c r="M506" s="462"/>
      <c r="N506" s="462"/>
      <c r="O506" s="462"/>
      <c r="P506" s="462"/>
      <c r="Q506" s="462"/>
      <c r="R506" s="462"/>
      <c r="S506" s="462"/>
      <c r="T506" s="462"/>
      <c r="U506" s="462"/>
      <c r="V506" s="462"/>
      <c r="W506" s="462"/>
      <c r="X506" s="462"/>
    </row>
    <row r="507" spans="1:24" ht="15.75" customHeight="1" x14ac:dyDescent="0.3">
      <c r="A507" s="462"/>
      <c r="B507" s="462"/>
      <c r="C507" s="462"/>
      <c r="D507" s="462"/>
      <c r="E507" s="462"/>
      <c r="F507" s="462"/>
      <c r="G507" s="462"/>
      <c r="H507" s="462"/>
      <c r="I507" s="462"/>
      <c r="J507" s="462"/>
      <c r="K507" s="462"/>
      <c r="L507" s="462"/>
      <c r="M507" s="462"/>
      <c r="N507" s="462"/>
      <c r="O507" s="462"/>
      <c r="P507" s="462"/>
      <c r="Q507" s="462"/>
      <c r="R507" s="462"/>
      <c r="S507" s="462"/>
      <c r="T507" s="462"/>
      <c r="U507" s="462"/>
      <c r="V507" s="462"/>
      <c r="W507" s="462"/>
      <c r="X507" s="462"/>
    </row>
    <row r="508" spans="1:24" ht="15.75" customHeight="1" x14ac:dyDescent="0.3">
      <c r="A508" s="462"/>
      <c r="B508" s="462"/>
      <c r="C508" s="462"/>
      <c r="D508" s="462"/>
      <c r="E508" s="462"/>
      <c r="F508" s="462"/>
      <c r="G508" s="462"/>
      <c r="H508" s="462"/>
      <c r="I508" s="462"/>
      <c r="J508" s="462"/>
      <c r="K508" s="462"/>
      <c r="L508" s="462"/>
      <c r="M508" s="462"/>
      <c r="N508" s="462"/>
      <c r="O508" s="462"/>
      <c r="P508" s="462"/>
      <c r="Q508" s="462"/>
      <c r="R508" s="462"/>
      <c r="S508" s="462"/>
      <c r="T508" s="462"/>
      <c r="U508" s="462"/>
      <c r="V508" s="462"/>
      <c r="W508" s="462"/>
      <c r="X508" s="462"/>
    </row>
    <row r="509" spans="1:24" ht="15.75" customHeight="1" x14ac:dyDescent="0.3">
      <c r="A509" s="462"/>
      <c r="B509" s="462"/>
      <c r="C509" s="462"/>
      <c r="D509" s="462"/>
      <c r="E509" s="462"/>
      <c r="F509" s="462"/>
      <c r="G509" s="462"/>
      <c r="H509" s="462"/>
      <c r="I509" s="462"/>
      <c r="J509" s="462"/>
      <c r="K509" s="462"/>
      <c r="L509" s="462"/>
      <c r="M509" s="462"/>
      <c r="N509" s="462"/>
      <c r="O509" s="462"/>
      <c r="P509" s="462"/>
      <c r="Q509" s="462"/>
      <c r="R509" s="462"/>
      <c r="S509" s="462"/>
      <c r="T509" s="462"/>
      <c r="U509" s="462"/>
      <c r="V509" s="462"/>
      <c r="W509" s="462"/>
      <c r="X509" s="462"/>
    </row>
    <row r="510" spans="1:24" ht="15.75" customHeight="1" x14ac:dyDescent="0.3">
      <c r="A510" s="462"/>
      <c r="B510" s="462"/>
      <c r="C510" s="462"/>
      <c r="D510" s="462"/>
      <c r="E510" s="462"/>
      <c r="F510" s="462"/>
      <c r="G510" s="462"/>
      <c r="H510" s="462"/>
      <c r="I510" s="462"/>
      <c r="J510" s="462"/>
      <c r="K510" s="462"/>
      <c r="L510" s="462"/>
      <c r="M510" s="462"/>
      <c r="N510" s="462"/>
      <c r="O510" s="462"/>
      <c r="P510" s="462"/>
      <c r="Q510" s="462"/>
      <c r="R510" s="462"/>
      <c r="S510" s="462"/>
      <c r="T510" s="462"/>
      <c r="U510" s="462"/>
      <c r="V510" s="462"/>
      <c r="W510" s="462"/>
      <c r="X510" s="462"/>
    </row>
    <row r="511" spans="1:24" ht="15.75" customHeight="1" x14ac:dyDescent="0.3">
      <c r="A511" s="462"/>
      <c r="B511" s="462"/>
      <c r="C511" s="462"/>
      <c r="D511" s="462"/>
      <c r="E511" s="462"/>
      <c r="F511" s="462"/>
      <c r="G511" s="462"/>
      <c r="H511" s="462"/>
      <c r="I511" s="462"/>
      <c r="J511" s="462"/>
      <c r="K511" s="462"/>
      <c r="L511" s="462"/>
      <c r="M511" s="462"/>
      <c r="N511" s="462"/>
      <c r="O511" s="462"/>
      <c r="P511" s="462"/>
      <c r="Q511" s="462"/>
      <c r="R511" s="462"/>
      <c r="S511" s="462"/>
      <c r="T511" s="462"/>
      <c r="U511" s="462"/>
      <c r="V511" s="462"/>
      <c r="W511" s="462"/>
      <c r="X511" s="462"/>
    </row>
    <row r="512" spans="1:24" ht="15.75" customHeight="1" x14ac:dyDescent="0.3">
      <c r="A512" s="462"/>
      <c r="B512" s="462"/>
      <c r="C512" s="462"/>
      <c r="D512" s="462"/>
      <c r="E512" s="462"/>
      <c r="F512" s="462"/>
      <c r="G512" s="462"/>
      <c r="H512" s="462"/>
      <c r="I512" s="462"/>
      <c r="J512" s="462"/>
      <c r="K512" s="462"/>
      <c r="L512" s="462"/>
      <c r="M512" s="462"/>
      <c r="N512" s="462"/>
      <c r="O512" s="462"/>
      <c r="P512" s="462"/>
      <c r="Q512" s="462"/>
      <c r="R512" s="462"/>
      <c r="S512" s="462"/>
      <c r="T512" s="462"/>
      <c r="U512" s="462"/>
      <c r="V512" s="462"/>
      <c r="W512" s="462"/>
      <c r="X512" s="462"/>
    </row>
    <row r="513" spans="1:24" ht="15.75" customHeight="1" x14ac:dyDescent="0.3">
      <c r="A513" s="462"/>
      <c r="B513" s="462"/>
      <c r="C513" s="462"/>
      <c r="D513" s="462"/>
      <c r="E513" s="462"/>
      <c r="F513" s="462"/>
      <c r="G513" s="462"/>
      <c r="H513" s="462"/>
      <c r="I513" s="462"/>
      <c r="J513" s="462"/>
      <c r="K513" s="462"/>
      <c r="L513" s="462"/>
      <c r="M513" s="462"/>
      <c r="N513" s="462"/>
      <c r="O513" s="462"/>
      <c r="P513" s="462"/>
      <c r="Q513" s="462"/>
      <c r="R513" s="462"/>
      <c r="S513" s="462"/>
      <c r="T513" s="462"/>
      <c r="U513" s="462"/>
      <c r="V513" s="462"/>
      <c r="W513" s="462"/>
      <c r="X513" s="462"/>
    </row>
    <row r="514" spans="1:24" ht="15.75" customHeight="1" x14ac:dyDescent="0.3">
      <c r="A514" s="462"/>
      <c r="B514" s="462"/>
      <c r="C514" s="462"/>
      <c r="D514" s="462"/>
      <c r="E514" s="462"/>
      <c r="F514" s="462"/>
      <c r="G514" s="462"/>
      <c r="H514" s="462"/>
      <c r="I514" s="462"/>
      <c r="J514" s="462"/>
      <c r="K514" s="462"/>
      <c r="L514" s="462"/>
      <c r="M514" s="462"/>
      <c r="N514" s="462"/>
      <c r="O514" s="462"/>
      <c r="P514" s="462"/>
      <c r="Q514" s="462"/>
      <c r="R514" s="462"/>
      <c r="S514" s="462"/>
      <c r="T514" s="462"/>
      <c r="U514" s="462"/>
      <c r="V514" s="462"/>
      <c r="W514" s="462"/>
      <c r="X514" s="462"/>
    </row>
    <row r="515" spans="1:24" ht="15.75" customHeight="1" x14ac:dyDescent="0.3">
      <c r="A515" s="462"/>
      <c r="B515" s="462"/>
      <c r="C515" s="462"/>
      <c r="D515" s="462"/>
      <c r="E515" s="462"/>
      <c r="F515" s="462"/>
      <c r="G515" s="462"/>
      <c r="H515" s="462"/>
      <c r="I515" s="462"/>
      <c r="J515" s="462"/>
      <c r="K515" s="462"/>
      <c r="L515" s="462"/>
      <c r="M515" s="462"/>
      <c r="N515" s="462"/>
      <c r="O515" s="462"/>
      <c r="P515" s="462"/>
      <c r="Q515" s="462"/>
      <c r="R515" s="462"/>
      <c r="S515" s="462"/>
      <c r="T515" s="462"/>
      <c r="U515" s="462"/>
      <c r="V515" s="462"/>
      <c r="W515" s="462"/>
      <c r="X515" s="462"/>
    </row>
    <row r="516" spans="1:24" ht="15.75" customHeight="1" x14ac:dyDescent="0.3">
      <c r="A516" s="462"/>
      <c r="B516" s="462"/>
      <c r="C516" s="462"/>
      <c r="D516" s="462"/>
      <c r="E516" s="462"/>
      <c r="F516" s="462"/>
      <c r="G516" s="462"/>
      <c r="H516" s="462"/>
      <c r="I516" s="462"/>
      <c r="J516" s="462"/>
      <c r="K516" s="462"/>
      <c r="L516" s="462"/>
      <c r="M516" s="462"/>
      <c r="N516" s="462"/>
      <c r="O516" s="462"/>
      <c r="P516" s="462"/>
      <c r="Q516" s="462"/>
      <c r="R516" s="462"/>
      <c r="S516" s="462"/>
      <c r="T516" s="462"/>
      <c r="U516" s="462"/>
      <c r="V516" s="462"/>
      <c r="W516" s="462"/>
      <c r="X516" s="462"/>
    </row>
    <row r="517" spans="1:24" ht="15.75" customHeight="1" x14ac:dyDescent="0.3">
      <c r="A517" s="462"/>
      <c r="B517" s="462"/>
      <c r="C517" s="462"/>
      <c r="D517" s="462"/>
      <c r="E517" s="462"/>
      <c r="F517" s="462"/>
      <c r="G517" s="462"/>
      <c r="H517" s="462"/>
      <c r="I517" s="462"/>
      <c r="J517" s="462"/>
      <c r="K517" s="462"/>
      <c r="L517" s="462"/>
      <c r="M517" s="462"/>
      <c r="N517" s="462"/>
      <c r="O517" s="462"/>
      <c r="P517" s="462"/>
      <c r="Q517" s="462"/>
      <c r="R517" s="462"/>
      <c r="S517" s="462"/>
      <c r="T517" s="462"/>
      <c r="U517" s="462"/>
      <c r="V517" s="462"/>
      <c r="W517" s="462"/>
      <c r="X517" s="462"/>
    </row>
    <row r="518" spans="1:24" ht="15.75" customHeight="1" x14ac:dyDescent="0.3">
      <c r="A518" s="462"/>
      <c r="B518" s="462"/>
      <c r="C518" s="462"/>
      <c r="D518" s="462"/>
      <c r="E518" s="462"/>
      <c r="F518" s="462"/>
      <c r="G518" s="462"/>
      <c r="H518" s="462"/>
      <c r="I518" s="462"/>
      <c r="J518" s="462"/>
      <c r="K518" s="462"/>
      <c r="L518" s="462"/>
      <c r="M518" s="462"/>
      <c r="N518" s="462"/>
      <c r="O518" s="462"/>
      <c r="P518" s="462"/>
      <c r="Q518" s="462"/>
      <c r="R518" s="462"/>
      <c r="S518" s="462"/>
      <c r="T518" s="462"/>
      <c r="U518" s="462"/>
      <c r="V518" s="462"/>
      <c r="W518" s="462"/>
      <c r="X518" s="462"/>
    </row>
    <row r="519" spans="1:24" ht="15.75" customHeight="1" x14ac:dyDescent="0.3">
      <c r="A519" s="462"/>
      <c r="B519" s="462"/>
      <c r="C519" s="462"/>
      <c r="D519" s="462"/>
      <c r="E519" s="462"/>
      <c r="F519" s="462"/>
      <c r="G519" s="462"/>
      <c r="H519" s="462"/>
      <c r="I519" s="462"/>
      <c r="J519" s="462"/>
      <c r="K519" s="462"/>
      <c r="L519" s="462"/>
      <c r="M519" s="462"/>
      <c r="N519" s="462"/>
      <c r="O519" s="462"/>
      <c r="P519" s="462"/>
      <c r="Q519" s="462"/>
      <c r="R519" s="462"/>
      <c r="S519" s="462"/>
      <c r="T519" s="462"/>
      <c r="U519" s="462"/>
      <c r="V519" s="462"/>
      <c r="W519" s="462"/>
      <c r="X519" s="462"/>
    </row>
    <row r="520" spans="1:24" ht="15.75" customHeight="1" x14ac:dyDescent="0.3">
      <c r="A520" s="462"/>
      <c r="B520" s="462"/>
      <c r="C520" s="462"/>
      <c r="D520" s="462"/>
      <c r="E520" s="462"/>
      <c r="F520" s="462"/>
      <c r="G520" s="462"/>
      <c r="H520" s="462"/>
      <c r="I520" s="462"/>
      <c r="J520" s="462"/>
      <c r="K520" s="462"/>
      <c r="L520" s="462"/>
      <c r="M520" s="462"/>
      <c r="N520" s="462"/>
      <c r="O520" s="462"/>
      <c r="P520" s="462"/>
      <c r="Q520" s="462"/>
      <c r="R520" s="462"/>
      <c r="S520" s="462"/>
      <c r="T520" s="462"/>
      <c r="U520" s="462"/>
      <c r="V520" s="462"/>
      <c r="W520" s="462"/>
      <c r="X520" s="462"/>
    </row>
    <row r="521" spans="1:24" ht="15.75" customHeight="1" x14ac:dyDescent="0.3">
      <c r="A521" s="462"/>
      <c r="B521" s="462"/>
      <c r="C521" s="462"/>
      <c r="D521" s="462"/>
      <c r="E521" s="462"/>
      <c r="F521" s="462"/>
      <c r="G521" s="462"/>
      <c r="H521" s="462"/>
      <c r="I521" s="462"/>
      <c r="J521" s="462"/>
      <c r="K521" s="462"/>
      <c r="L521" s="462"/>
      <c r="M521" s="462"/>
      <c r="N521" s="462"/>
      <c r="O521" s="462"/>
      <c r="P521" s="462"/>
      <c r="Q521" s="462"/>
      <c r="R521" s="462"/>
      <c r="S521" s="462"/>
      <c r="T521" s="462"/>
      <c r="U521" s="462"/>
      <c r="V521" s="462"/>
      <c r="W521" s="462"/>
      <c r="X521" s="462"/>
    </row>
    <row r="522" spans="1:24" ht="15.75" customHeight="1" x14ac:dyDescent="0.3">
      <c r="A522" s="462"/>
      <c r="B522" s="462"/>
      <c r="C522" s="462"/>
      <c r="D522" s="462"/>
      <c r="E522" s="462"/>
      <c r="F522" s="462"/>
      <c r="G522" s="462"/>
      <c r="H522" s="462"/>
      <c r="I522" s="462"/>
      <c r="J522" s="462"/>
      <c r="K522" s="462"/>
      <c r="L522" s="462"/>
      <c r="M522" s="462"/>
      <c r="N522" s="462"/>
      <c r="O522" s="462"/>
      <c r="P522" s="462"/>
      <c r="Q522" s="462"/>
      <c r="R522" s="462"/>
      <c r="S522" s="462"/>
      <c r="T522" s="462"/>
      <c r="U522" s="462"/>
      <c r="V522" s="462"/>
      <c r="W522" s="462"/>
      <c r="X522" s="462"/>
    </row>
    <row r="523" spans="1:24" ht="15.75" customHeight="1" x14ac:dyDescent="0.3">
      <c r="A523" s="462"/>
      <c r="B523" s="462"/>
      <c r="C523" s="462"/>
      <c r="D523" s="462"/>
      <c r="E523" s="462"/>
      <c r="F523" s="462"/>
      <c r="G523" s="462"/>
      <c r="H523" s="462"/>
      <c r="I523" s="462"/>
      <c r="J523" s="462"/>
      <c r="K523" s="462"/>
      <c r="L523" s="462"/>
      <c r="M523" s="462"/>
      <c r="N523" s="462"/>
      <c r="O523" s="462"/>
      <c r="P523" s="462"/>
      <c r="Q523" s="462"/>
      <c r="R523" s="462"/>
      <c r="S523" s="462"/>
      <c r="T523" s="462"/>
      <c r="U523" s="462"/>
      <c r="V523" s="462"/>
      <c r="W523" s="462"/>
      <c r="X523" s="462"/>
    </row>
    <row r="524" spans="1:24" ht="15.75" customHeight="1" x14ac:dyDescent="0.3">
      <c r="A524" s="462"/>
      <c r="B524" s="462"/>
      <c r="C524" s="462"/>
      <c r="D524" s="462"/>
      <c r="E524" s="462"/>
      <c r="F524" s="462"/>
      <c r="G524" s="462"/>
      <c r="H524" s="462"/>
      <c r="I524" s="462"/>
      <c r="J524" s="462"/>
      <c r="K524" s="462"/>
      <c r="L524" s="462"/>
      <c r="M524" s="462"/>
      <c r="N524" s="462"/>
      <c r="O524" s="462"/>
      <c r="P524" s="462"/>
      <c r="Q524" s="462"/>
      <c r="R524" s="462"/>
      <c r="S524" s="462"/>
      <c r="T524" s="462"/>
      <c r="U524" s="462"/>
      <c r="V524" s="462"/>
      <c r="W524" s="462"/>
      <c r="X524" s="462"/>
    </row>
    <row r="525" spans="1:24" ht="15.75" customHeight="1" x14ac:dyDescent="0.3">
      <c r="A525" s="462"/>
      <c r="B525" s="462"/>
      <c r="C525" s="462"/>
      <c r="D525" s="462"/>
      <c r="E525" s="462"/>
      <c r="F525" s="462"/>
      <c r="G525" s="462"/>
      <c r="H525" s="462"/>
      <c r="I525" s="462"/>
      <c r="J525" s="462"/>
      <c r="K525" s="462"/>
      <c r="L525" s="462"/>
      <c r="M525" s="462"/>
      <c r="N525" s="462"/>
      <c r="O525" s="462"/>
      <c r="P525" s="462"/>
      <c r="Q525" s="462"/>
      <c r="R525" s="462"/>
      <c r="S525" s="462"/>
      <c r="T525" s="462"/>
      <c r="U525" s="462"/>
      <c r="V525" s="462"/>
      <c r="W525" s="462"/>
      <c r="X525" s="462"/>
    </row>
    <row r="526" spans="1:24" ht="15.75" customHeight="1" x14ac:dyDescent="0.3">
      <c r="A526" s="462"/>
      <c r="B526" s="462"/>
      <c r="C526" s="462"/>
      <c r="D526" s="462"/>
      <c r="E526" s="462"/>
      <c r="F526" s="462"/>
      <c r="G526" s="462"/>
      <c r="H526" s="462"/>
      <c r="I526" s="462"/>
      <c r="J526" s="462"/>
      <c r="K526" s="462"/>
      <c r="L526" s="462"/>
      <c r="M526" s="462"/>
      <c r="N526" s="462"/>
      <c r="O526" s="462"/>
      <c r="P526" s="462"/>
      <c r="Q526" s="462"/>
      <c r="R526" s="462"/>
      <c r="S526" s="462"/>
      <c r="T526" s="462"/>
      <c r="U526" s="462"/>
      <c r="V526" s="462"/>
      <c r="W526" s="462"/>
      <c r="X526" s="462"/>
    </row>
    <row r="527" spans="1:24" ht="15.75" customHeight="1" x14ac:dyDescent="0.3">
      <c r="A527" s="462"/>
      <c r="B527" s="462"/>
      <c r="C527" s="462"/>
      <c r="D527" s="462"/>
      <c r="E527" s="462"/>
      <c r="F527" s="462"/>
      <c r="G527" s="462"/>
      <c r="H527" s="462"/>
      <c r="I527" s="462"/>
      <c r="J527" s="462"/>
      <c r="K527" s="462"/>
      <c r="L527" s="462"/>
      <c r="M527" s="462"/>
      <c r="N527" s="462"/>
      <c r="O527" s="462"/>
      <c r="P527" s="462"/>
      <c r="Q527" s="462"/>
      <c r="R527" s="462"/>
      <c r="S527" s="462"/>
      <c r="T527" s="462"/>
      <c r="U527" s="462"/>
      <c r="V527" s="462"/>
      <c r="W527" s="462"/>
      <c r="X527" s="462"/>
    </row>
    <row r="528" spans="1:24" ht="15.75" customHeight="1" x14ac:dyDescent="0.3">
      <c r="A528" s="462"/>
      <c r="B528" s="462"/>
      <c r="C528" s="462"/>
      <c r="D528" s="462"/>
      <c r="E528" s="462"/>
      <c r="F528" s="462"/>
      <c r="G528" s="462"/>
      <c r="H528" s="462"/>
      <c r="I528" s="462"/>
      <c r="J528" s="462"/>
      <c r="K528" s="462"/>
      <c r="L528" s="462"/>
      <c r="M528" s="462"/>
      <c r="N528" s="462"/>
      <c r="O528" s="462"/>
      <c r="P528" s="462"/>
      <c r="Q528" s="462"/>
      <c r="R528" s="462"/>
      <c r="S528" s="462"/>
      <c r="T528" s="462"/>
      <c r="U528" s="462"/>
      <c r="V528" s="462"/>
      <c r="W528" s="462"/>
      <c r="X528" s="462"/>
    </row>
    <row r="529" spans="1:24" ht="15.75" customHeight="1" x14ac:dyDescent="0.3">
      <c r="A529" s="462"/>
      <c r="B529" s="462"/>
      <c r="C529" s="462"/>
      <c r="D529" s="462"/>
      <c r="E529" s="462"/>
      <c r="F529" s="462"/>
      <c r="G529" s="462"/>
      <c r="H529" s="462"/>
      <c r="I529" s="462"/>
      <c r="J529" s="462"/>
      <c r="K529" s="462"/>
      <c r="L529" s="462"/>
      <c r="M529" s="462"/>
      <c r="N529" s="462"/>
      <c r="O529" s="462"/>
      <c r="P529" s="462"/>
      <c r="Q529" s="462"/>
      <c r="R529" s="462"/>
      <c r="S529" s="462"/>
      <c r="T529" s="462"/>
      <c r="U529" s="462"/>
      <c r="V529" s="462"/>
      <c r="W529" s="462"/>
      <c r="X529" s="462"/>
    </row>
    <row r="530" spans="1:24" ht="15.75" customHeight="1" x14ac:dyDescent="0.3">
      <c r="A530" s="462"/>
      <c r="B530" s="462"/>
      <c r="C530" s="462"/>
      <c r="D530" s="462"/>
      <c r="E530" s="462"/>
      <c r="F530" s="462"/>
      <c r="G530" s="462"/>
      <c r="H530" s="462"/>
      <c r="I530" s="462"/>
      <c r="J530" s="462"/>
      <c r="K530" s="462"/>
      <c r="L530" s="462"/>
      <c r="M530" s="462"/>
      <c r="N530" s="462"/>
      <c r="O530" s="462"/>
      <c r="P530" s="462"/>
      <c r="Q530" s="462"/>
      <c r="R530" s="462"/>
      <c r="S530" s="462"/>
      <c r="T530" s="462"/>
      <c r="U530" s="462"/>
      <c r="V530" s="462"/>
      <c r="W530" s="462"/>
      <c r="X530" s="462"/>
    </row>
    <row r="531" spans="1:24" ht="15.75" customHeight="1" x14ac:dyDescent="0.3">
      <c r="A531" s="462"/>
      <c r="B531" s="462"/>
      <c r="C531" s="462"/>
      <c r="D531" s="462"/>
      <c r="E531" s="462"/>
      <c r="F531" s="462"/>
      <c r="G531" s="462"/>
      <c r="H531" s="462"/>
      <c r="I531" s="462"/>
      <c r="J531" s="462"/>
      <c r="K531" s="462"/>
      <c r="L531" s="462"/>
      <c r="M531" s="462"/>
      <c r="N531" s="462"/>
      <c r="O531" s="462"/>
      <c r="P531" s="462"/>
      <c r="Q531" s="462"/>
      <c r="R531" s="462"/>
      <c r="S531" s="462"/>
      <c r="T531" s="462"/>
      <c r="U531" s="462"/>
      <c r="V531" s="462"/>
      <c r="W531" s="462"/>
      <c r="X531" s="462"/>
    </row>
    <row r="532" spans="1:24" ht="15.75" customHeight="1" x14ac:dyDescent="0.3">
      <c r="A532" s="462"/>
      <c r="B532" s="462"/>
      <c r="C532" s="462"/>
      <c r="D532" s="462"/>
      <c r="E532" s="462"/>
      <c r="F532" s="462"/>
      <c r="G532" s="462"/>
      <c r="H532" s="462"/>
      <c r="I532" s="462"/>
      <c r="J532" s="462"/>
      <c r="K532" s="462"/>
      <c r="L532" s="462"/>
      <c r="M532" s="462"/>
      <c r="N532" s="462"/>
      <c r="O532" s="462"/>
      <c r="P532" s="462"/>
      <c r="Q532" s="462"/>
      <c r="R532" s="462"/>
      <c r="S532" s="462"/>
      <c r="T532" s="462"/>
      <c r="U532" s="462"/>
      <c r="V532" s="462"/>
      <c r="W532" s="462"/>
      <c r="X532" s="462"/>
    </row>
    <row r="533" spans="1:24" ht="15.75" customHeight="1" x14ac:dyDescent="0.3">
      <c r="A533" s="462"/>
      <c r="B533" s="462"/>
      <c r="C533" s="462"/>
      <c r="D533" s="462"/>
      <c r="E533" s="462"/>
      <c r="F533" s="462"/>
      <c r="G533" s="462"/>
      <c r="H533" s="462"/>
      <c r="I533" s="462"/>
      <c r="J533" s="462"/>
      <c r="K533" s="462"/>
      <c r="L533" s="462"/>
      <c r="M533" s="462"/>
      <c r="N533" s="462"/>
      <c r="O533" s="462"/>
      <c r="P533" s="462"/>
      <c r="Q533" s="462"/>
      <c r="R533" s="462"/>
      <c r="S533" s="462"/>
      <c r="T533" s="462"/>
      <c r="U533" s="462"/>
      <c r="V533" s="462"/>
      <c r="W533" s="462"/>
      <c r="X533" s="462"/>
    </row>
    <row r="534" spans="1:24" ht="15.75" customHeight="1" x14ac:dyDescent="0.3">
      <c r="A534" s="462"/>
      <c r="B534" s="462"/>
      <c r="C534" s="462"/>
      <c r="D534" s="462"/>
      <c r="E534" s="462"/>
      <c r="F534" s="462"/>
      <c r="G534" s="462"/>
      <c r="H534" s="462"/>
      <c r="I534" s="462"/>
      <c r="J534" s="462"/>
      <c r="K534" s="462"/>
      <c r="L534" s="462"/>
      <c r="M534" s="462"/>
      <c r="N534" s="462"/>
      <c r="O534" s="462"/>
      <c r="P534" s="462"/>
      <c r="Q534" s="462"/>
      <c r="R534" s="462"/>
      <c r="S534" s="462"/>
      <c r="T534" s="462"/>
      <c r="U534" s="462"/>
      <c r="V534" s="462"/>
      <c r="W534" s="462"/>
      <c r="X534" s="462"/>
    </row>
    <row r="535" spans="1:24" ht="15.75" customHeight="1" x14ac:dyDescent="0.3">
      <c r="A535" s="462"/>
      <c r="B535" s="462"/>
      <c r="C535" s="462"/>
      <c r="D535" s="462"/>
      <c r="E535" s="462"/>
      <c r="F535" s="462"/>
      <c r="G535" s="462"/>
      <c r="H535" s="462"/>
      <c r="I535" s="462"/>
      <c r="J535" s="462"/>
      <c r="K535" s="462"/>
      <c r="L535" s="462"/>
      <c r="M535" s="462"/>
      <c r="N535" s="462"/>
      <c r="O535" s="462"/>
      <c r="P535" s="462"/>
      <c r="Q535" s="462"/>
      <c r="R535" s="462"/>
      <c r="S535" s="462"/>
      <c r="T535" s="462"/>
      <c r="U535" s="462"/>
      <c r="V535" s="462"/>
      <c r="W535" s="462"/>
      <c r="X535" s="462"/>
    </row>
    <row r="536" spans="1:24" ht="15.75" customHeight="1" x14ac:dyDescent="0.3">
      <c r="A536" s="462"/>
      <c r="B536" s="462"/>
      <c r="C536" s="462"/>
      <c r="D536" s="462"/>
      <c r="E536" s="462"/>
      <c r="F536" s="462"/>
      <c r="G536" s="462"/>
      <c r="H536" s="462"/>
      <c r="I536" s="462"/>
      <c r="J536" s="462"/>
      <c r="K536" s="462"/>
      <c r="L536" s="462"/>
      <c r="M536" s="462"/>
      <c r="N536" s="462"/>
      <c r="O536" s="462"/>
      <c r="P536" s="462"/>
      <c r="Q536" s="462"/>
      <c r="R536" s="462"/>
      <c r="S536" s="462"/>
      <c r="T536" s="462"/>
      <c r="U536" s="462"/>
      <c r="V536" s="462"/>
      <c r="W536" s="462"/>
      <c r="X536" s="462"/>
    </row>
    <row r="537" spans="1:24" ht="15.75" customHeight="1" x14ac:dyDescent="0.3">
      <c r="A537" s="462"/>
      <c r="B537" s="462"/>
      <c r="C537" s="462"/>
      <c r="D537" s="462"/>
      <c r="E537" s="462"/>
      <c r="F537" s="462"/>
      <c r="G537" s="462"/>
      <c r="H537" s="462"/>
      <c r="I537" s="462"/>
      <c r="J537" s="462"/>
      <c r="K537" s="462"/>
      <c r="L537" s="462"/>
      <c r="M537" s="462"/>
      <c r="N537" s="462"/>
      <c r="O537" s="462"/>
      <c r="P537" s="462"/>
      <c r="Q537" s="462"/>
      <c r="R537" s="462"/>
      <c r="S537" s="462"/>
      <c r="T537" s="462"/>
      <c r="U537" s="462"/>
      <c r="V537" s="462"/>
      <c r="W537" s="462"/>
      <c r="X537" s="462"/>
    </row>
    <row r="538" spans="1:24" ht="15.75" customHeight="1" x14ac:dyDescent="0.3">
      <c r="A538" s="462"/>
      <c r="B538" s="462"/>
      <c r="C538" s="462"/>
      <c r="D538" s="462"/>
      <c r="E538" s="462"/>
      <c r="F538" s="462"/>
      <c r="G538" s="462"/>
      <c r="H538" s="462"/>
      <c r="I538" s="462"/>
      <c r="J538" s="462"/>
      <c r="K538" s="462"/>
      <c r="L538" s="462"/>
      <c r="M538" s="462"/>
      <c r="N538" s="462"/>
      <c r="O538" s="462"/>
      <c r="P538" s="462"/>
      <c r="Q538" s="462"/>
      <c r="R538" s="462"/>
      <c r="S538" s="462"/>
      <c r="T538" s="462"/>
      <c r="U538" s="462"/>
      <c r="V538" s="462"/>
      <c r="W538" s="462"/>
      <c r="X538" s="462"/>
    </row>
    <row r="539" spans="1:24" ht="15.75" customHeight="1" x14ac:dyDescent="0.3">
      <c r="A539" s="462"/>
      <c r="B539" s="462"/>
      <c r="C539" s="462"/>
      <c r="D539" s="462"/>
      <c r="E539" s="462"/>
      <c r="F539" s="462"/>
      <c r="G539" s="462"/>
      <c r="H539" s="462"/>
      <c r="I539" s="462"/>
      <c r="J539" s="462"/>
      <c r="K539" s="462"/>
      <c r="L539" s="462"/>
      <c r="M539" s="462"/>
      <c r="N539" s="462"/>
      <c r="O539" s="462"/>
      <c r="P539" s="462"/>
      <c r="Q539" s="462"/>
      <c r="R539" s="462"/>
      <c r="S539" s="462"/>
      <c r="T539" s="462"/>
      <c r="U539" s="462"/>
      <c r="V539" s="462"/>
      <c r="W539" s="462"/>
      <c r="X539" s="462"/>
    </row>
    <row r="540" spans="1:24" ht="15.75" customHeight="1" x14ac:dyDescent="0.3">
      <c r="A540" s="462"/>
      <c r="B540" s="462"/>
      <c r="C540" s="462"/>
      <c r="D540" s="462"/>
      <c r="E540" s="462"/>
      <c r="F540" s="462"/>
      <c r="G540" s="462"/>
      <c r="H540" s="462"/>
      <c r="I540" s="462"/>
      <c r="J540" s="462"/>
      <c r="K540" s="462"/>
      <c r="L540" s="462"/>
      <c r="M540" s="462"/>
      <c r="N540" s="462"/>
      <c r="O540" s="462"/>
      <c r="P540" s="462"/>
      <c r="Q540" s="462"/>
      <c r="R540" s="462"/>
      <c r="S540" s="462"/>
      <c r="T540" s="462"/>
      <c r="U540" s="462"/>
      <c r="V540" s="462"/>
      <c r="W540" s="462"/>
      <c r="X540" s="462"/>
    </row>
    <row r="541" spans="1:24" ht="15.75" customHeight="1" x14ac:dyDescent="0.3">
      <c r="A541" s="462"/>
      <c r="B541" s="462"/>
      <c r="C541" s="462"/>
      <c r="D541" s="462"/>
      <c r="E541" s="462"/>
      <c r="F541" s="462"/>
      <c r="G541" s="462"/>
      <c r="H541" s="462"/>
      <c r="I541" s="462"/>
      <c r="J541" s="462"/>
      <c r="K541" s="462"/>
      <c r="L541" s="462"/>
      <c r="M541" s="462"/>
      <c r="N541" s="462"/>
      <c r="O541" s="462"/>
      <c r="P541" s="462"/>
      <c r="Q541" s="462"/>
      <c r="R541" s="462"/>
      <c r="S541" s="462"/>
      <c r="T541" s="462"/>
      <c r="U541" s="462"/>
      <c r="V541" s="462"/>
      <c r="W541" s="462"/>
      <c r="X541" s="462"/>
    </row>
    <row r="542" spans="1:24" ht="15.75" customHeight="1" x14ac:dyDescent="0.3">
      <c r="A542" s="462"/>
      <c r="B542" s="462"/>
      <c r="C542" s="462"/>
      <c r="D542" s="462"/>
      <c r="E542" s="462"/>
      <c r="F542" s="462"/>
      <c r="G542" s="462"/>
      <c r="H542" s="462"/>
      <c r="I542" s="462"/>
      <c r="J542" s="462"/>
      <c r="K542" s="462"/>
      <c r="L542" s="462"/>
      <c r="M542" s="462"/>
      <c r="N542" s="462"/>
      <c r="O542" s="462"/>
      <c r="P542" s="462"/>
      <c r="Q542" s="462"/>
      <c r="R542" s="462"/>
      <c r="S542" s="462"/>
      <c r="T542" s="462"/>
      <c r="U542" s="462"/>
      <c r="V542" s="462"/>
      <c r="W542" s="462"/>
      <c r="X542" s="462"/>
    </row>
    <row r="543" spans="1:24" ht="15.75" customHeight="1" x14ac:dyDescent="0.3">
      <c r="A543" s="462"/>
      <c r="B543" s="462"/>
      <c r="C543" s="462"/>
      <c r="D543" s="462"/>
      <c r="E543" s="462"/>
      <c r="F543" s="462"/>
      <c r="G543" s="462"/>
      <c r="H543" s="462"/>
      <c r="I543" s="462"/>
      <c r="J543" s="462"/>
      <c r="K543" s="462"/>
      <c r="L543" s="462"/>
      <c r="M543" s="462"/>
      <c r="N543" s="462"/>
      <c r="O543" s="462"/>
      <c r="P543" s="462"/>
      <c r="Q543" s="462"/>
      <c r="R543" s="462"/>
      <c r="S543" s="462"/>
      <c r="T543" s="462"/>
      <c r="U543" s="462"/>
      <c r="V543" s="462"/>
      <c r="W543" s="462"/>
      <c r="X543" s="462"/>
    </row>
    <row r="544" spans="1:24" ht="15.75" customHeight="1" x14ac:dyDescent="0.3">
      <c r="A544" s="462"/>
      <c r="B544" s="462"/>
      <c r="C544" s="462"/>
      <c r="D544" s="462"/>
      <c r="E544" s="462"/>
      <c r="F544" s="462"/>
      <c r="G544" s="462"/>
      <c r="H544" s="462"/>
      <c r="I544" s="462"/>
      <c r="J544" s="462"/>
      <c r="K544" s="462"/>
      <c r="L544" s="462"/>
      <c r="M544" s="462"/>
      <c r="N544" s="462"/>
      <c r="O544" s="462"/>
      <c r="P544" s="462"/>
      <c r="Q544" s="462"/>
      <c r="R544" s="462"/>
      <c r="S544" s="462"/>
      <c r="T544" s="462"/>
      <c r="U544" s="462"/>
      <c r="V544" s="462"/>
      <c r="W544" s="462"/>
      <c r="X544" s="462"/>
    </row>
    <row r="545" spans="1:24" ht="15.75" customHeight="1" x14ac:dyDescent="0.3">
      <c r="A545" s="462"/>
      <c r="B545" s="462"/>
      <c r="C545" s="462"/>
      <c r="D545" s="462"/>
      <c r="E545" s="462"/>
      <c r="F545" s="462"/>
      <c r="G545" s="462"/>
      <c r="H545" s="462"/>
      <c r="I545" s="462"/>
      <c r="J545" s="462"/>
      <c r="K545" s="462"/>
      <c r="L545" s="462"/>
      <c r="M545" s="462"/>
      <c r="N545" s="462"/>
      <c r="O545" s="462"/>
      <c r="P545" s="462"/>
      <c r="Q545" s="462"/>
      <c r="R545" s="462"/>
      <c r="S545" s="462"/>
      <c r="T545" s="462"/>
      <c r="U545" s="462"/>
      <c r="V545" s="462"/>
      <c r="W545" s="462"/>
      <c r="X545" s="462"/>
    </row>
    <row r="546" spans="1:24" ht="15.75" customHeight="1" x14ac:dyDescent="0.3">
      <c r="A546" s="462"/>
      <c r="B546" s="462"/>
      <c r="C546" s="462"/>
      <c r="D546" s="462"/>
      <c r="E546" s="462"/>
      <c r="F546" s="462"/>
      <c r="G546" s="462"/>
      <c r="H546" s="462"/>
      <c r="I546" s="462"/>
      <c r="J546" s="462"/>
      <c r="K546" s="462"/>
      <c r="L546" s="462"/>
      <c r="M546" s="462"/>
      <c r="N546" s="462"/>
      <c r="O546" s="462"/>
      <c r="P546" s="462"/>
      <c r="Q546" s="462"/>
      <c r="R546" s="462"/>
      <c r="S546" s="462"/>
      <c r="T546" s="462"/>
      <c r="U546" s="462"/>
      <c r="V546" s="462"/>
      <c r="W546" s="462"/>
      <c r="X546" s="462"/>
    </row>
    <row r="547" spans="1:24" ht="15.75" customHeight="1" x14ac:dyDescent="0.3">
      <c r="A547" s="462"/>
      <c r="B547" s="462"/>
      <c r="C547" s="462"/>
      <c r="D547" s="462"/>
      <c r="E547" s="462"/>
      <c r="F547" s="462"/>
      <c r="G547" s="462"/>
      <c r="H547" s="462"/>
      <c r="I547" s="462"/>
      <c r="J547" s="462"/>
      <c r="K547" s="462"/>
      <c r="L547" s="462"/>
      <c r="M547" s="462"/>
      <c r="N547" s="462"/>
      <c r="O547" s="462"/>
      <c r="P547" s="462"/>
      <c r="Q547" s="462"/>
      <c r="R547" s="462"/>
      <c r="S547" s="462"/>
      <c r="T547" s="462"/>
      <c r="U547" s="462"/>
      <c r="V547" s="462"/>
      <c r="W547" s="462"/>
      <c r="X547" s="462"/>
    </row>
    <row r="548" spans="1:24" ht="15.75" customHeight="1" x14ac:dyDescent="0.3">
      <c r="A548" s="462"/>
      <c r="B548" s="462"/>
      <c r="C548" s="462"/>
      <c r="D548" s="462"/>
      <c r="E548" s="462"/>
      <c r="F548" s="462"/>
      <c r="G548" s="462"/>
      <c r="H548" s="462"/>
      <c r="I548" s="462"/>
      <c r="J548" s="462"/>
      <c r="K548" s="462"/>
      <c r="L548" s="462"/>
      <c r="M548" s="462"/>
      <c r="N548" s="462"/>
      <c r="O548" s="462"/>
      <c r="P548" s="462"/>
      <c r="Q548" s="462"/>
      <c r="R548" s="462"/>
      <c r="S548" s="462"/>
      <c r="T548" s="462"/>
      <c r="U548" s="462"/>
      <c r="V548" s="462"/>
      <c r="W548" s="462"/>
      <c r="X548" s="462"/>
    </row>
    <row r="549" spans="1:24" ht="15.75" customHeight="1" x14ac:dyDescent="0.3">
      <c r="A549" s="462"/>
      <c r="B549" s="462"/>
      <c r="C549" s="462"/>
      <c r="D549" s="462"/>
      <c r="E549" s="462"/>
      <c r="F549" s="462"/>
      <c r="G549" s="462"/>
      <c r="H549" s="462"/>
      <c r="I549" s="462"/>
      <c r="J549" s="462"/>
      <c r="K549" s="462"/>
      <c r="L549" s="462"/>
      <c r="M549" s="462"/>
      <c r="N549" s="462"/>
      <c r="O549" s="462"/>
      <c r="P549" s="462"/>
      <c r="Q549" s="462"/>
      <c r="R549" s="462"/>
      <c r="S549" s="462"/>
      <c r="T549" s="462"/>
      <c r="U549" s="462"/>
      <c r="V549" s="462"/>
      <c r="W549" s="462"/>
      <c r="X549" s="462"/>
    </row>
    <row r="550" spans="1:24" ht="15.75" customHeight="1" x14ac:dyDescent="0.3">
      <c r="A550" s="462"/>
      <c r="B550" s="462"/>
      <c r="C550" s="462"/>
      <c r="D550" s="462"/>
      <c r="E550" s="462"/>
      <c r="F550" s="462"/>
      <c r="G550" s="462"/>
      <c r="H550" s="462"/>
      <c r="I550" s="462"/>
      <c r="J550" s="462"/>
      <c r="K550" s="462"/>
      <c r="L550" s="462"/>
      <c r="M550" s="462"/>
      <c r="N550" s="462"/>
      <c r="O550" s="462"/>
      <c r="P550" s="462"/>
      <c r="Q550" s="462"/>
      <c r="R550" s="462"/>
      <c r="S550" s="462"/>
      <c r="T550" s="462"/>
      <c r="U550" s="462"/>
      <c r="V550" s="462"/>
      <c r="W550" s="462"/>
      <c r="X550" s="462"/>
    </row>
    <row r="551" spans="1:24" ht="15.75" customHeight="1" x14ac:dyDescent="0.3">
      <c r="A551" s="462"/>
      <c r="B551" s="462"/>
      <c r="C551" s="462"/>
      <c r="D551" s="462"/>
      <c r="E551" s="462"/>
      <c r="F551" s="462"/>
      <c r="G551" s="462"/>
      <c r="H551" s="462"/>
      <c r="I551" s="462"/>
      <c r="J551" s="462"/>
      <c r="K551" s="462"/>
      <c r="L551" s="462"/>
      <c r="M551" s="462"/>
      <c r="N551" s="462"/>
      <c r="O551" s="462"/>
      <c r="P551" s="462"/>
      <c r="Q551" s="462"/>
      <c r="R551" s="462"/>
      <c r="S551" s="462"/>
      <c r="T551" s="462"/>
      <c r="U551" s="462"/>
      <c r="V551" s="462"/>
      <c r="W551" s="462"/>
      <c r="X551" s="462"/>
    </row>
    <row r="552" spans="1:24" ht="15.75" customHeight="1" x14ac:dyDescent="0.3">
      <c r="A552" s="462"/>
      <c r="B552" s="462"/>
      <c r="C552" s="462"/>
      <c r="D552" s="462"/>
      <c r="E552" s="462"/>
      <c r="F552" s="462"/>
      <c r="G552" s="462"/>
      <c r="H552" s="462"/>
      <c r="I552" s="462"/>
      <c r="J552" s="462"/>
      <c r="K552" s="462"/>
      <c r="L552" s="462"/>
      <c r="M552" s="462"/>
      <c r="N552" s="462"/>
      <c r="O552" s="462"/>
      <c r="P552" s="462"/>
      <c r="Q552" s="462"/>
      <c r="R552" s="462"/>
      <c r="S552" s="462"/>
      <c r="T552" s="462"/>
      <c r="U552" s="462"/>
      <c r="V552" s="462"/>
      <c r="W552" s="462"/>
      <c r="X552" s="462"/>
    </row>
    <row r="553" spans="1:24" ht="15.75" customHeight="1" x14ac:dyDescent="0.3">
      <c r="A553" s="462"/>
      <c r="B553" s="462"/>
      <c r="C553" s="462"/>
      <c r="D553" s="462"/>
      <c r="E553" s="462"/>
      <c r="F553" s="462"/>
      <c r="G553" s="462"/>
      <c r="H553" s="462"/>
      <c r="I553" s="462"/>
      <c r="J553" s="462"/>
      <c r="K553" s="462"/>
      <c r="L553" s="462"/>
      <c r="M553" s="462"/>
      <c r="N553" s="462"/>
      <c r="O553" s="462"/>
      <c r="P553" s="462"/>
      <c r="Q553" s="462"/>
      <c r="R553" s="462"/>
      <c r="S553" s="462"/>
      <c r="T553" s="462"/>
      <c r="U553" s="462"/>
      <c r="V553" s="462"/>
      <c r="W553" s="462"/>
      <c r="X553" s="462"/>
    </row>
    <row r="554" spans="1:24" ht="15.75" customHeight="1" x14ac:dyDescent="0.3">
      <c r="A554" s="462"/>
      <c r="B554" s="462"/>
      <c r="C554" s="462"/>
      <c r="D554" s="462"/>
      <c r="E554" s="462"/>
      <c r="F554" s="462"/>
      <c r="G554" s="462"/>
      <c r="H554" s="462"/>
      <c r="I554" s="462"/>
      <c r="J554" s="462"/>
      <c r="K554" s="462"/>
      <c r="L554" s="462"/>
      <c r="M554" s="462"/>
      <c r="N554" s="462"/>
      <c r="O554" s="462"/>
      <c r="P554" s="462"/>
      <c r="Q554" s="462"/>
      <c r="R554" s="462"/>
      <c r="S554" s="462"/>
      <c r="T554" s="462"/>
      <c r="U554" s="462"/>
      <c r="V554" s="462"/>
      <c r="W554" s="462"/>
      <c r="X554" s="462"/>
    </row>
    <row r="555" spans="1:24" ht="15.75" customHeight="1" x14ac:dyDescent="0.3">
      <c r="A555" s="462"/>
      <c r="B555" s="462"/>
      <c r="C555" s="462"/>
      <c r="D555" s="462"/>
      <c r="E555" s="462"/>
      <c r="F555" s="462"/>
      <c r="G555" s="462"/>
      <c r="H555" s="462"/>
      <c r="I555" s="462"/>
      <c r="J555" s="462"/>
      <c r="K555" s="462"/>
      <c r="L555" s="462"/>
      <c r="M555" s="462"/>
      <c r="N555" s="462"/>
      <c r="O555" s="462"/>
      <c r="P555" s="462"/>
      <c r="Q555" s="462"/>
      <c r="R555" s="462"/>
      <c r="S555" s="462"/>
      <c r="T555" s="462"/>
      <c r="U555" s="462"/>
      <c r="V555" s="462"/>
      <c r="W555" s="462"/>
      <c r="X555" s="462"/>
    </row>
    <row r="556" spans="1:24" ht="15.75" customHeight="1" x14ac:dyDescent="0.3">
      <c r="A556" s="462"/>
      <c r="B556" s="462"/>
      <c r="C556" s="462"/>
      <c r="D556" s="462"/>
      <c r="E556" s="462"/>
      <c r="F556" s="462"/>
      <c r="G556" s="462"/>
      <c r="H556" s="462"/>
      <c r="I556" s="462"/>
      <c r="J556" s="462"/>
      <c r="K556" s="462"/>
      <c r="L556" s="462"/>
      <c r="M556" s="462"/>
      <c r="N556" s="462"/>
      <c r="O556" s="462"/>
      <c r="P556" s="462"/>
      <c r="Q556" s="462"/>
      <c r="R556" s="462"/>
      <c r="S556" s="462"/>
      <c r="T556" s="462"/>
      <c r="U556" s="462"/>
      <c r="V556" s="462"/>
      <c r="W556" s="462"/>
      <c r="X556" s="462"/>
    </row>
    <row r="557" spans="1:24" ht="15.75" customHeight="1" x14ac:dyDescent="0.3">
      <c r="A557" s="462"/>
      <c r="B557" s="462"/>
      <c r="C557" s="462"/>
      <c r="D557" s="462"/>
      <c r="E557" s="462"/>
      <c r="F557" s="462"/>
      <c r="G557" s="462"/>
      <c r="H557" s="462"/>
      <c r="I557" s="462"/>
      <c r="J557" s="462"/>
      <c r="K557" s="462"/>
      <c r="L557" s="462"/>
      <c r="M557" s="462"/>
      <c r="N557" s="462"/>
      <c r="O557" s="462"/>
      <c r="P557" s="462"/>
      <c r="Q557" s="462"/>
      <c r="R557" s="462"/>
      <c r="S557" s="462"/>
      <c r="T557" s="462"/>
      <c r="U557" s="462"/>
      <c r="V557" s="462"/>
      <c r="W557" s="462"/>
      <c r="X557" s="462"/>
    </row>
    <row r="558" spans="1:24" ht="15.75" customHeight="1" x14ac:dyDescent="0.3">
      <c r="A558" s="462"/>
      <c r="B558" s="462"/>
      <c r="C558" s="462"/>
      <c r="D558" s="462"/>
      <c r="E558" s="462"/>
      <c r="F558" s="462"/>
      <c r="G558" s="462"/>
      <c r="H558" s="462"/>
      <c r="I558" s="462"/>
      <c r="J558" s="462"/>
      <c r="K558" s="462"/>
      <c r="L558" s="462"/>
      <c r="M558" s="462"/>
      <c r="N558" s="462"/>
      <c r="O558" s="462"/>
      <c r="P558" s="462"/>
      <c r="Q558" s="462"/>
      <c r="R558" s="462"/>
      <c r="S558" s="462"/>
      <c r="T558" s="462"/>
      <c r="U558" s="462"/>
      <c r="V558" s="462"/>
      <c r="W558" s="462"/>
      <c r="X558" s="462"/>
    </row>
    <row r="559" spans="1:24" ht="15.75" customHeight="1" x14ac:dyDescent="0.3">
      <c r="A559" s="462"/>
      <c r="B559" s="462"/>
      <c r="C559" s="462"/>
      <c r="D559" s="462"/>
      <c r="E559" s="462"/>
      <c r="F559" s="462"/>
      <c r="G559" s="462"/>
      <c r="H559" s="462"/>
      <c r="I559" s="462"/>
      <c r="J559" s="462"/>
      <c r="K559" s="462"/>
      <c r="L559" s="462"/>
      <c r="M559" s="462"/>
      <c r="N559" s="462"/>
      <c r="O559" s="462"/>
      <c r="P559" s="462"/>
      <c r="Q559" s="462"/>
      <c r="R559" s="462"/>
      <c r="S559" s="462"/>
      <c r="T559" s="462"/>
      <c r="U559" s="462"/>
      <c r="V559" s="462"/>
      <c r="W559" s="462"/>
      <c r="X559" s="462"/>
    </row>
    <row r="560" spans="1:24" ht="15.75" customHeight="1" x14ac:dyDescent="0.3">
      <c r="A560" s="462"/>
      <c r="B560" s="462"/>
      <c r="C560" s="462"/>
      <c r="D560" s="462"/>
      <c r="E560" s="462"/>
      <c r="F560" s="462"/>
      <c r="G560" s="462"/>
      <c r="H560" s="462"/>
      <c r="I560" s="462"/>
      <c r="J560" s="462"/>
      <c r="K560" s="462"/>
      <c r="L560" s="462"/>
      <c r="M560" s="462"/>
      <c r="N560" s="462"/>
      <c r="O560" s="462"/>
      <c r="P560" s="462"/>
      <c r="Q560" s="462"/>
      <c r="R560" s="462"/>
      <c r="S560" s="462"/>
      <c r="T560" s="462"/>
      <c r="U560" s="462"/>
      <c r="V560" s="462"/>
      <c r="W560" s="462"/>
      <c r="X560" s="462"/>
    </row>
    <row r="561" spans="1:24" ht="15.75" customHeight="1" x14ac:dyDescent="0.3">
      <c r="A561" s="462"/>
      <c r="B561" s="462"/>
      <c r="C561" s="462"/>
      <c r="D561" s="462"/>
      <c r="E561" s="462"/>
      <c r="F561" s="462"/>
      <c r="G561" s="462"/>
      <c r="H561" s="462"/>
      <c r="I561" s="462"/>
      <c r="J561" s="462"/>
      <c r="K561" s="462"/>
      <c r="L561" s="462"/>
      <c r="M561" s="462"/>
      <c r="N561" s="462"/>
      <c r="O561" s="462"/>
      <c r="P561" s="462"/>
      <c r="Q561" s="462"/>
      <c r="R561" s="462"/>
      <c r="S561" s="462"/>
      <c r="T561" s="462"/>
      <c r="U561" s="462"/>
      <c r="V561" s="462"/>
      <c r="W561" s="462"/>
      <c r="X561" s="462"/>
    </row>
    <row r="562" spans="1:24" ht="15.75" customHeight="1" x14ac:dyDescent="0.3">
      <c r="A562" s="462"/>
      <c r="B562" s="462"/>
      <c r="C562" s="462"/>
      <c r="D562" s="462"/>
      <c r="E562" s="462"/>
      <c r="F562" s="462"/>
      <c r="G562" s="462"/>
      <c r="H562" s="462"/>
      <c r="I562" s="462"/>
      <c r="J562" s="462"/>
      <c r="K562" s="462"/>
      <c r="L562" s="462"/>
      <c r="M562" s="462"/>
      <c r="N562" s="462"/>
      <c r="O562" s="462"/>
      <c r="P562" s="462"/>
      <c r="Q562" s="462"/>
      <c r="R562" s="462"/>
      <c r="S562" s="462"/>
      <c r="T562" s="462"/>
      <c r="U562" s="462"/>
      <c r="V562" s="462"/>
      <c r="W562" s="462"/>
      <c r="X562" s="462"/>
    </row>
    <row r="563" spans="1:24" ht="15.75" customHeight="1" x14ac:dyDescent="0.3">
      <c r="A563" s="462"/>
      <c r="B563" s="462"/>
      <c r="C563" s="462"/>
      <c r="D563" s="462"/>
      <c r="E563" s="462"/>
      <c r="F563" s="462"/>
      <c r="G563" s="462"/>
      <c r="H563" s="462"/>
      <c r="I563" s="462"/>
      <c r="J563" s="462"/>
      <c r="K563" s="462"/>
      <c r="L563" s="462"/>
      <c r="M563" s="462"/>
      <c r="N563" s="462"/>
      <c r="O563" s="462"/>
      <c r="P563" s="462"/>
      <c r="Q563" s="462"/>
      <c r="R563" s="462"/>
      <c r="S563" s="462"/>
      <c r="T563" s="462"/>
      <c r="U563" s="462"/>
      <c r="V563" s="462"/>
      <c r="W563" s="462"/>
      <c r="X563" s="462"/>
    </row>
    <row r="564" spans="1:24" ht="15.75" customHeight="1" x14ac:dyDescent="0.3">
      <c r="A564" s="462"/>
      <c r="B564" s="462"/>
      <c r="C564" s="462"/>
      <c r="D564" s="462"/>
      <c r="E564" s="462"/>
      <c r="F564" s="462"/>
      <c r="G564" s="462"/>
      <c r="H564" s="462"/>
      <c r="I564" s="462"/>
      <c r="J564" s="462"/>
      <c r="K564" s="462"/>
      <c r="L564" s="462"/>
      <c r="M564" s="462"/>
      <c r="N564" s="462"/>
      <c r="O564" s="462"/>
      <c r="P564" s="462"/>
      <c r="Q564" s="462"/>
      <c r="R564" s="462"/>
      <c r="S564" s="462"/>
      <c r="T564" s="462"/>
      <c r="U564" s="462"/>
      <c r="V564" s="462"/>
      <c r="W564" s="462"/>
      <c r="X564" s="462"/>
    </row>
    <row r="565" spans="1:24" ht="15.75" customHeight="1" x14ac:dyDescent="0.3">
      <c r="A565" s="462"/>
      <c r="B565" s="462"/>
      <c r="C565" s="462"/>
      <c r="D565" s="462"/>
      <c r="E565" s="462"/>
      <c r="F565" s="462"/>
      <c r="G565" s="462"/>
      <c r="H565" s="462"/>
      <c r="I565" s="462"/>
      <c r="J565" s="462"/>
      <c r="K565" s="462"/>
      <c r="L565" s="462"/>
      <c r="M565" s="462"/>
      <c r="N565" s="462"/>
      <c r="O565" s="462"/>
      <c r="P565" s="462"/>
      <c r="Q565" s="462"/>
      <c r="R565" s="462"/>
      <c r="S565" s="462"/>
      <c r="T565" s="462"/>
      <c r="U565" s="462"/>
      <c r="V565" s="462"/>
      <c r="W565" s="462"/>
      <c r="X565" s="462"/>
    </row>
    <row r="566" spans="1:24" ht="15.75" customHeight="1" x14ac:dyDescent="0.3">
      <c r="A566" s="462"/>
      <c r="B566" s="462"/>
      <c r="C566" s="462"/>
      <c r="D566" s="462"/>
      <c r="E566" s="462"/>
      <c r="F566" s="462"/>
      <c r="G566" s="462"/>
      <c r="H566" s="462"/>
      <c r="I566" s="462"/>
      <c r="J566" s="462"/>
      <c r="K566" s="462"/>
      <c r="L566" s="462"/>
      <c r="M566" s="462"/>
      <c r="N566" s="462"/>
      <c r="O566" s="462"/>
      <c r="P566" s="462"/>
      <c r="Q566" s="462"/>
      <c r="R566" s="462"/>
      <c r="S566" s="462"/>
      <c r="T566" s="462"/>
      <c r="U566" s="462"/>
      <c r="V566" s="462"/>
      <c r="W566" s="462"/>
      <c r="X566" s="462"/>
    </row>
    <row r="567" spans="1:24" ht="15.75" customHeight="1" x14ac:dyDescent="0.3">
      <c r="A567" s="462"/>
      <c r="B567" s="462"/>
      <c r="C567" s="462"/>
      <c r="D567" s="462"/>
      <c r="E567" s="462"/>
      <c r="F567" s="462"/>
      <c r="G567" s="462"/>
      <c r="H567" s="462"/>
      <c r="I567" s="462"/>
      <c r="J567" s="462"/>
      <c r="K567" s="462"/>
      <c r="L567" s="462"/>
      <c r="M567" s="462"/>
      <c r="N567" s="462"/>
      <c r="O567" s="462"/>
      <c r="P567" s="462"/>
      <c r="Q567" s="462"/>
      <c r="R567" s="462"/>
      <c r="S567" s="462"/>
      <c r="T567" s="462"/>
      <c r="U567" s="462"/>
      <c r="V567" s="462"/>
      <c r="W567" s="462"/>
      <c r="X567" s="462"/>
    </row>
    <row r="568" spans="1:24" ht="15.75" customHeight="1" x14ac:dyDescent="0.3">
      <c r="A568" s="462"/>
      <c r="B568" s="462"/>
      <c r="C568" s="462"/>
      <c r="D568" s="462"/>
      <c r="E568" s="462"/>
      <c r="F568" s="462"/>
      <c r="G568" s="462"/>
      <c r="H568" s="462"/>
      <c r="I568" s="462"/>
      <c r="J568" s="462"/>
      <c r="K568" s="462"/>
      <c r="L568" s="462"/>
      <c r="M568" s="462"/>
      <c r="N568" s="462"/>
      <c r="O568" s="462"/>
      <c r="P568" s="462"/>
      <c r="Q568" s="462"/>
      <c r="R568" s="462"/>
      <c r="S568" s="462"/>
      <c r="T568" s="462"/>
      <c r="U568" s="462"/>
      <c r="V568" s="462"/>
      <c r="W568" s="462"/>
      <c r="X568" s="462"/>
    </row>
    <row r="569" spans="1:24" ht="15.75" customHeight="1" x14ac:dyDescent="0.3">
      <c r="A569" s="462"/>
      <c r="B569" s="462"/>
      <c r="C569" s="462"/>
      <c r="D569" s="462"/>
      <c r="E569" s="462"/>
      <c r="F569" s="462"/>
      <c r="G569" s="462"/>
      <c r="H569" s="462"/>
      <c r="I569" s="462"/>
      <c r="J569" s="462"/>
      <c r="K569" s="462"/>
      <c r="L569" s="462"/>
      <c r="M569" s="462"/>
      <c r="N569" s="462"/>
      <c r="O569" s="462"/>
      <c r="P569" s="462"/>
      <c r="Q569" s="462"/>
      <c r="R569" s="462"/>
      <c r="S569" s="462"/>
      <c r="T569" s="462"/>
      <c r="U569" s="462"/>
      <c r="V569" s="462"/>
      <c r="W569" s="462"/>
      <c r="X569" s="462"/>
    </row>
    <row r="570" spans="1:24" ht="15.75" customHeight="1" x14ac:dyDescent="0.3">
      <c r="A570" s="462"/>
      <c r="B570" s="462"/>
      <c r="C570" s="462"/>
      <c r="D570" s="462"/>
      <c r="E570" s="462"/>
      <c r="F570" s="462"/>
      <c r="G570" s="462"/>
      <c r="H570" s="462"/>
      <c r="I570" s="462"/>
      <c r="J570" s="462"/>
      <c r="K570" s="462"/>
      <c r="L570" s="462"/>
      <c r="M570" s="462"/>
      <c r="N570" s="462"/>
      <c r="O570" s="462"/>
      <c r="P570" s="462"/>
      <c r="Q570" s="462"/>
      <c r="R570" s="462"/>
      <c r="S570" s="462"/>
      <c r="T570" s="462"/>
      <c r="U570" s="462"/>
      <c r="V570" s="462"/>
      <c r="W570" s="462"/>
      <c r="X570" s="462"/>
    </row>
    <row r="571" spans="1:24" ht="15.75" customHeight="1" x14ac:dyDescent="0.3">
      <c r="A571" s="462"/>
      <c r="B571" s="462"/>
      <c r="C571" s="462"/>
      <c r="D571" s="462"/>
      <c r="E571" s="462"/>
      <c r="F571" s="462"/>
      <c r="G571" s="462"/>
      <c r="H571" s="462"/>
      <c r="I571" s="462"/>
      <c r="J571" s="462"/>
      <c r="K571" s="462"/>
      <c r="L571" s="462"/>
      <c r="M571" s="462"/>
      <c r="N571" s="462"/>
      <c r="O571" s="462"/>
      <c r="P571" s="462"/>
      <c r="Q571" s="462"/>
      <c r="R571" s="462"/>
      <c r="S571" s="462"/>
      <c r="T571" s="462"/>
      <c r="U571" s="462"/>
      <c r="V571" s="462"/>
      <c r="W571" s="462"/>
      <c r="X571" s="462"/>
    </row>
    <row r="572" spans="1:24" ht="15.75" customHeight="1" x14ac:dyDescent="0.3">
      <c r="A572" s="462"/>
      <c r="B572" s="462"/>
      <c r="C572" s="462"/>
      <c r="D572" s="462"/>
      <c r="E572" s="462"/>
      <c r="F572" s="462"/>
      <c r="G572" s="462"/>
      <c r="H572" s="462"/>
      <c r="I572" s="462"/>
      <c r="J572" s="462"/>
      <c r="K572" s="462"/>
      <c r="L572" s="462"/>
      <c r="M572" s="462"/>
      <c r="N572" s="462"/>
      <c r="O572" s="462"/>
      <c r="P572" s="462"/>
      <c r="Q572" s="462"/>
      <c r="R572" s="462"/>
      <c r="S572" s="462"/>
      <c r="T572" s="462"/>
      <c r="U572" s="462"/>
      <c r="V572" s="462"/>
      <c r="W572" s="462"/>
      <c r="X572" s="462"/>
    </row>
    <row r="573" spans="1:24" ht="15.75" customHeight="1" x14ac:dyDescent="0.3">
      <c r="A573" s="462"/>
      <c r="B573" s="462"/>
      <c r="C573" s="462"/>
      <c r="D573" s="462"/>
      <c r="E573" s="462"/>
      <c r="F573" s="462"/>
      <c r="G573" s="462"/>
      <c r="H573" s="462"/>
      <c r="I573" s="462"/>
      <c r="J573" s="462"/>
      <c r="K573" s="462"/>
      <c r="L573" s="462"/>
      <c r="M573" s="462"/>
      <c r="N573" s="462"/>
      <c r="O573" s="462"/>
      <c r="P573" s="462"/>
      <c r="Q573" s="462"/>
      <c r="R573" s="462"/>
      <c r="S573" s="462"/>
      <c r="T573" s="462"/>
      <c r="U573" s="462"/>
      <c r="V573" s="462"/>
      <c r="W573" s="462"/>
      <c r="X573" s="462"/>
    </row>
    <row r="574" spans="1:24" ht="15.75" customHeight="1" x14ac:dyDescent="0.3">
      <c r="A574" s="462"/>
      <c r="B574" s="462"/>
      <c r="C574" s="462"/>
      <c r="D574" s="462"/>
      <c r="E574" s="462"/>
      <c r="F574" s="462"/>
      <c r="G574" s="462"/>
      <c r="H574" s="462"/>
      <c r="I574" s="462"/>
      <c r="J574" s="462"/>
      <c r="K574" s="462"/>
      <c r="L574" s="462"/>
      <c r="M574" s="462"/>
      <c r="N574" s="462"/>
      <c r="O574" s="462"/>
      <c r="P574" s="462"/>
      <c r="Q574" s="462"/>
      <c r="R574" s="462"/>
      <c r="S574" s="462"/>
      <c r="T574" s="462"/>
      <c r="U574" s="462"/>
      <c r="V574" s="462"/>
      <c r="W574" s="462"/>
      <c r="X574" s="462"/>
    </row>
    <row r="575" spans="1:24" ht="15.75" customHeight="1" x14ac:dyDescent="0.3">
      <c r="A575" s="462"/>
      <c r="B575" s="462"/>
      <c r="C575" s="462"/>
      <c r="D575" s="462"/>
      <c r="E575" s="462"/>
      <c r="F575" s="462"/>
      <c r="G575" s="462"/>
      <c r="H575" s="462"/>
      <c r="I575" s="462"/>
      <c r="J575" s="462"/>
      <c r="K575" s="462"/>
      <c r="L575" s="462"/>
      <c r="M575" s="462"/>
      <c r="N575" s="462"/>
      <c r="O575" s="462"/>
      <c r="P575" s="462"/>
      <c r="Q575" s="462"/>
      <c r="R575" s="462"/>
      <c r="S575" s="462"/>
      <c r="T575" s="462"/>
      <c r="U575" s="462"/>
      <c r="V575" s="462"/>
      <c r="W575" s="462"/>
      <c r="X575" s="462"/>
    </row>
    <row r="576" spans="1:24" ht="15.75" customHeight="1" x14ac:dyDescent="0.3">
      <c r="A576" s="462"/>
      <c r="B576" s="462"/>
      <c r="C576" s="462"/>
      <c r="D576" s="462"/>
      <c r="E576" s="462"/>
      <c r="F576" s="462"/>
      <c r="G576" s="462"/>
      <c r="H576" s="462"/>
      <c r="I576" s="462"/>
      <c r="J576" s="462"/>
      <c r="K576" s="462"/>
      <c r="L576" s="462"/>
      <c r="M576" s="462"/>
      <c r="N576" s="462"/>
      <c r="O576" s="462"/>
      <c r="P576" s="462"/>
      <c r="Q576" s="462"/>
      <c r="R576" s="462"/>
      <c r="S576" s="462"/>
      <c r="T576" s="462"/>
      <c r="U576" s="462"/>
      <c r="V576" s="462"/>
      <c r="W576" s="462"/>
      <c r="X576" s="462"/>
    </row>
    <row r="577" spans="1:24" ht="15.75" customHeight="1" x14ac:dyDescent="0.3">
      <c r="A577" s="462"/>
      <c r="B577" s="462"/>
      <c r="C577" s="462"/>
      <c r="D577" s="462"/>
      <c r="E577" s="462"/>
      <c r="F577" s="462"/>
      <c r="G577" s="462"/>
      <c r="H577" s="462"/>
      <c r="I577" s="462"/>
      <c r="J577" s="462"/>
      <c r="K577" s="462"/>
      <c r="L577" s="462"/>
      <c r="M577" s="462"/>
      <c r="N577" s="462"/>
      <c r="O577" s="462"/>
      <c r="P577" s="462"/>
      <c r="Q577" s="462"/>
      <c r="R577" s="462"/>
      <c r="S577" s="462"/>
      <c r="T577" s="462"/>
      <c r="U577" s="462"/>
      <c r="V577" s="462"/>
      <c r="W577" s="462"/>
      <c r="X577" s="462"/>
    </row>
    <row r="578" spans="1:24" ht="15.75" customHeight="1" x14ac:dyDescent="0.3">
      <c r="A578" s="462"/>
      <c r="B578" s="462"/>
      <c r="C578" s="462"/>
      <c r="D578" s="462"/>
      <c r="E578" s="462"/>
      <c r="F578" s="462"/>
      <c r="G578" s="462"/>
      <c r="H578" s="462"/>
      <c r="I578" s="462"/>
      <c r="J578" s="462"/>
      <c r="K578" s="462"/>
      <c r="L578" s="462"/>
      <c r="M578" s="462"/>
      <c r="N578" s="462"/>
      <c r="O578" s="462"/>
      <c r="P578" s="462"/>
      <c r="Q578" s="462"/>
      <c r="R578" s="462"/>
      <c r="S578" s="462"/>
      <c r="T578" s="462"/>
      <c r="U578" s="462"/>
      <c r="V578" s="462"/>
      <c r="W578" s="462"/>
      <c r="X578" s="462"/>
    </row>
    <row r="579" spans="1:24" ht="15.75" customHeight="1" x14ac:dyDescent="0.3">
      <c r="A579" s="462"/>
      <c r="B579" s="462"/>
      <c r="C579" s="462"/>
      <c r="D579" s="462"/>
      <c r="E579" s="462"/>
      <c r="F579" s="462"/>
      <c r="G579" s="462"/>
      <c r="H579" s="462"/>
      <c r="I579" s="462"/>
      <c r="J579" s="462"/>
      <c r="K579" s="462"/>
      <c r="L579" s="462"/>
      <c r="M579" s="462"/>
      <c r="N579" s="462"/>
      <c r="O579" s="462"/>
      <c r="P579" s="462"/>
      <c r="Q579" s="462"/>
      <c r="R579" s="462"/>
      <c r="S579" s="462"/>
      <c r="T579" s="462"/>
      <c r="U579" s="462"/>
      <c r="V579" s="462"/>
      <c r="W579" s="462"/>
      <c r="X579" s="462"/>
    </row>
    <row r="580" spans="1:24" ht="15.75" customHeight="1" x14ac:dyDescent="0.3">
      <c r="A580" s="462"/>
      <c r="B580" s="462"/>
      <c r="C580" s="462"/>
      <c r="D580" s="462"/>
      <c r="E580" s="462"/>
      <c r="F580" s="462"/>
      <c r="G580" s="462"/>
      <c r="H580" s="462"/>
      <c r="I580" s="462"/>
      <c r="J580" s="462"/>
      <c r="K580" s="462"/>
      <c r="L580" s="462"/>
      <c r="M580" s="462"/>
      <c r="N580" s="462"/>
      <c r="O580" s="462"/>
      <c r="P580" s="462"/>
      <c r="Q580" s="462"/>
      <c r="R580" s="462"/>
      <c r="S580" s="462"/>
      <c r="T580" s="462"/>
      <c r="U580" s="462"/>
      <c r="V580" s="462"/>
      <c r="W580" s="462"/>
      <c r="X580" s="462"/>
    </row>
    <row r="581" spans="1:24" ht="15.75" customHeight="1" x14ac:dyDescent="0.3">
      <c r="A581" s="462"/>
      <c r="B581" s="462"/>
      <c r="C581" s="462"/>
      <c r="D581" s="462"/>
      <c r="E581" s="462"/>
      <c r="F581" s="462"/>
      <c r="G581" s="462"/>
      <c r="H581" s="462"/>
      <c r="I581" s="462"/>
      <c r="J581" s="462"/>
      <c r="K581" s="462"/>
      <c r="L581" s="462"/>
      <c r="M581" s="462"/>
      <c r="N581" s="462"/>
      <c r="O581" s="462"/>
      <c r="P581" s="462"/>
      <c r="Q581" s="462"/>
      <c r="R581" s="462"/>
      <c r="S581" s="462"/>
      <c r="T581" s="462"/>
      <c r="U581" s="462"/>
      <c r="V581" s="462"/>
      <c r="W581" s="462"/>
      <c r="X581" s="462"/>
    </row>
    <row r="582" spans="1:24" ht="15.75" customHeight="1" x14ac:dyDescent="0.3">
      <c r="A582" s="462"/>
      <c r="B582" s="462"/>
      <c r="C582" s="462"/>
      <c r="D582" s="462"/>
      <c r="E582" s="462"/>
      <c r="F582" s="462"/>
      <c r="G582" s="462"/>
      <c r="H582" s="462"/>
      <c r="I582" s="462"/>
      <c r="J582" s="462"/>
      <c r="K582" s="462"/>
      <c r="L582" s="462"/>
      <c r="M582" s="462"/>
      <c r="N582" s="462"/>
      <c r="O582" s="462"/>
      <c r="P582" s="462"/>
      <c r="Q582" s="462"/>
      <c r="R582" s="462"/>
      <c r="S582" s="462"/>
      <c r="T582" s="462"/>
      <c r="U582" s="462"/>
      <c r="V582" s="462"/>
      <c r="W582" s="462"/>
      <c r="X582" s="462"/>
    </row>
    <row r="583" spans="1:24" ht="15.75" customHeight="1" x14ac:dyDescent="0.3">
      <c r="A583" s="462"/>
      <c r="B583" s="462"/>
      <c r="C583" s="462"/>
      <c r="D583" s="462"/>
      <c r="E583" s="462"/>
      <c r="F583" s="462"/>
      <c r="G583" s="462"/>
      <c r="H583" s="462"/>
      <c r="I583" s="462"/>
      <c r="J583" s="462"/>
      <c r="K583" s="462"/>
      <c r="L583" s="462"/>
      <c r="M583" s="462"/>
      <c r="N583" s="462"/>
      <c r="O583" s="462"/>
      <c r="P583" s="462"/>
      <c r="Q583" s="462"/>
      <c r="R583" s="462"/>
      <c r="S583" s="462"/>
      <c r="T583" s="462"/>
      <c r="U583" s="462"/>
      <c r="V583" s="462"/>
      <c r="W583" s="462"/>
      <c r="X583" s="462"/>
    </row>
    <row r="584" spans="1:24" ht="15.75" customHeight="1" x14ac:dyDescent="0.3">
      <c r="A584" s="462"/>
      <c r="B584" s="462"/>
      <c r="C584" s="462"/>
      <c r="D584" s="462"/>
      <c r="E584" s="462"/>
      <c r="F584" s="462"/>
      <c r="G584" s="462"/>
      <c r="H584" s="462"/>
      <c r="I584" s="462"/>
      <c r="J584" s="462"/>
      <c r="K584" s="462"/>
      <c r="L584" s="462"/>
      <c r="M584" s="462"/>
      <c r="N584" s="462"/>
      <c r="O584" s="462"/>
      <c r="P584" s="462"/>
      <c r="Q584" s="462"/>
      <c r="R584" s="462"/>
      <c r="S584" s="462"/>
      <c r="T584" s="462"/>
      <c r="U584" s="462"/>
      <c r="V584" s="462"/>
      <c r="W584" s="462"/>
      <c r="X584" s="462"/>
    </row>
    <row r="585" spans="1:24" ht="15.75" customHeight="1" x14ac:dyDescent="0.3">
      <c r="A585" s="462"/>
      <c r="B585" s="462"/>
      <c r="C585" s="462"/>
      <c r="D585" s="462"/>
      <c r="E585" s="462"/>
      <c r="F585" s="462"/>
      <c r="G585" s="462"/>
      <c r="H585" s="462"/>
      <c r="I585" s="462"/>
      <c r="J585" s="462"/>
      <c r="K585" s="462"/>
      <c r="L585" s="462"/>
      <c r="M585" s="462"/>
      <c r="N585" s="462"/>
      <c r="O585" s="462"/>
      <c r="P585" s="462"/>
      <c r="Q585" s="462"/>
      <c r="R585" s="462"/>
      <c r="S585" s="462"/>
      <c r="T585" s="462"/>
      <c r="U585" s="462"/>
      <c r="V585" s="462"/>
      <c r="W585" s="462"/>
      <c r="X585" s="462"/>
    </row>
    <row r="586" spans="1:24" ht="15.75" customHeight="1" x14ac:dyDescent="0.3">
      <c r="A586" s="462"/>
      <c r="B586" s="462"/>
      <c r="C586" s="462"/>
      <c r="D586" s="462"/>
      <c r="E586" s="462"/>
      <c r="F586" s="462"/>
      <c r="G586" s="462"/>
      <c r="H586" s="462"/>
      <c r="I586" s="462"/>
      <c r="J586" s="462"/>
      <c r="K586" s="462"/>
      <c r="L586" s="462"/>
      <c r="M586" s="462"/>
      <c r="N586" s="462"/>
      <c r="O586" s="462"/>
      <c r="P586" s="462"/>
      <c r="Q586" s="462"/>
      <c r="R586" s="462"/>
      <c r="S586" s="462"/>
      <c r="T586" s="462"/>
      <c r="U586" s="462"/>
      <c r="V586" s="462"/>
      <c r="W586" s="462"/>
      <c r="X586" s="462"/>
    </row>
    <row r="587" spans="1:24" ht="15.75" customHeight="1" x14ac:dyDescent="0.3">
      <c r="A587" s="462"/>
      <c r="B587" s="462"/>
      <c r="C587" s="462"/>
      <c r="D587" s="462"/>
      <c r="E587" s="462"/>
      <c r="F587" s="462"/>
      <c r="G587" s="462"/>
      <c r="H587" s="462"/>
      <c r="I587" s="462"/>
      <c r="J587" s="462"/>
      <c r="K587" s="462"/>
      <c r="L587" s="462"/>
      <c r="M587" s="462"/>
      <c r="N587" s="462"/>
      <c r="O587" s="462"/>
      <c r="P587" s="462"/>
      <c r="Q587" s="462"/>
      <c r="R587" s="462"/>
      <c r="S587" s="462"/>
      <c r="T587" s="462"/>
      <c r="U587" s="462"/>
      <c r="V587" s="462"/>
      <c r="W587" s="462"/>
      <c r="X587" s="462"/>
    </row>
    <row r="588" spans="1:24" ht="15.75" customHeight="1" x14ac:dyDescent="0.3">
      <c r="A588" s="462"/>
      <c r="B588" s="462"/>
      <c r="C588" s="462"/>
      <c r="D588" s="462"/>
      <c r="E588" s="462"/>
      <c r="F588" s="462"/>
      <c r="G588" s="462"/>
      <c r="H588" s="462"/>
      <c r="I588" s="462"/>
      <c r="J588" s="462"/>
      <c r="K588" s="462"/>
      <c r="L588" s="462"/>
      <c r="M588" s="462"/>
      <c r="N588" s="462"/>
      <c r="O588" s="462"/>
      <c r="P588" s="462"/>
      <c r="Q588" s="462"/>
      <c r="R588" s="462"/>
      <c r="S588" s="462"/>
      <c r="T588" s="462"/>
      <c r="U588" s="462"/>
      <c r="V588" s="462"/>
      <c r="W588" s="462"/>
      <c r="X588" s="462"/>
    </row>
    <row r="589" spans="1:24" ht="15.75" customHeight="1" x14ac:dyDescent="0.3">
      <c r="A589" s="462"/>
      <c r="B589" s="462"/>
      <c r="C589" s="462"/>
      <c r="D589" s="462"/>
      <c r="E589" s="462"/>
      <c r="F589" s="462"/>
      <c r="G589" s="462"/>
      <c r="H589" s="462"/>
      <c r="I589" s="462"/>
      <c r="J589" s="462"/>
      <c r="K589" s="462"/>
      <c r="L589" s="462"/>
      <c r="M589" s="462"/>
      <c r="N589" s="462"/>
      <c r="O589" s="462"/>
      <c r="P589" s="462"/>
      <c r="Q589" s="462"/>
      <c r="R589" s="462"/>
      <c r="S589" s="462"/>
      <c r="T589" s="462"/>
      <c r="U589" s="462"/>
      <c r="V589" s="462"/>
      <c r="W589" s="462"/>
      <c r="X589" s="462"/>
    </row>
    <row r="590" spans="1:24" ht="15.75" customHeight="1" x14ac:dyDescent="0.3">
      <c r="A590" s="462"/>
      <c r="B590" s="462"/>
      <c r="C590" s="462"/>
      <c r="D590" s="462"/>
      <c r="E590" s="462"/>
      <c r="F590" s="462"/>
      <c r="G590" s="462"/>
      <c r="H590" s="462"/>
      <c r="I590" s="462"/>
      <c r="J590" s="462"/>
      <c r="K590" s="462"/>
      <c r="L590" s="462"/>
      <c r="M590" s="462"/>
      <c r="N590" s="462"/>
      <c r="O590" s="462"/>
      <c r="P590" s="462"/>
      <c r="Q590" s="462"/>
      <c r="R590" s="462"/>
      <c r="S590" s="462"/>
      <c r="T590" s="462"/>
      <c r="U590" s="462"/>
      <c r="V590" s="462"/>
      <c r="W590" s="462"/>
      <c r="X590" s="462"/>
    </row>
    <row r="591" spans="1:24" ht="15.75" customHeight="1" x14ac:dyDescent="0.3">
      <c r="A591" s="462"/>
      <c r="B591" s="462"/>
      <c r="C591" s="462"/>
      <c r="D591" s="462"/>
      <c r="E591" s="462"/>
      <c r="F591" s="462"/>
      <c r="G591" s="462"/>
      <c r="H591" s="462"/>
      <c r="I591" s="462"/>
      <c r="J591" s="462"/>
      <c r="K591" s="462"/>
      <c r="L591" s="462"/>
      <c r="M591" s="462"/>
      <c r="N591" s="462"/>
      <c r="O591" s="462"/>
      <c r="P591" s="462"/>
      <c r="Q591" s="462"/>
      <c r="R591" s="462"/>
      <c r="S591" s="462"/>
      <c r="T591" s="462"/>
      <c r="U591" s="462"/>
      <c r="V591" s="462"/>
      <c r="W591" s="462"/>
      <c r="X591" s="462"/>
    </row>
  </sheetData>
  <autoFilter ref="A3:F3" xr:uid="{5C494616-E803-42A9-B9D1-59B0452DEAAE}"/>
  <mergeCells count="13">
    <mergeCell ref="A65:F65"/>
    <mergeCell ref="A23:F23"/>
    <mergeCell ref="A29:F29"/>
    <mergeCell ref="A35:F35"/>
    <mergeCell ref="A47:F47"/>
    <mergeCell ref="A53:F53"/>
    <mergeCell ref="A59:F59"/>
    <mergeCell ref="A41:F41"/>
    <mergeCell ref="A17:F17"/>
    <mergeCell ref="A1:F1"/>
    <mergeCell ref="A2:F2"/>
    <mergeCell ref="A5:F5"/>
    <mergeCell ref="A11:F11"/>
  </mergeCells>
  <pageMargins left="0.51181102362204722" right="0.51181102362204722" top="0.78740157480314965" bottom="0.78740157480314965" header="0.31496062992125984" footer="0.31496062992125984"/>
  <pageSetup paperSize="9" scale="66" orientation="portrait" horizontalDpi="1200" verticalDpi="1200" r:id="rId1"/>
  <colBreaks count="1" manualBreakCount="1">
    <brk id="6"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2">
    <pageSetUpPr fitToPage="1"/>
  </sheetPr>
  <dimension ref="A1:M99"/>
  <sheetViews>
    <sheetView showGridLines="0" view="pageBreakPreview" zoomScaleNormal="100" zoomScaleSheetLayoutView="100" workbookViewId="0">
      <selection activeCell="O23" sqref="O23"/>
    </sheetView>
  </sheetViews>
  <sheetFormatPr defaultColWidth="9.109375" defaultRowHeight="10.199999999999999" x14ac:dyDescent="0.2"/>
  <cols>
    <col min="1" max="1" width="1.6640625" style="2" customWidth="1"/>
    <col min="2" max="2" width="7.88671875" style="41" customWidth="1"/>
    <col min="3" max="3" width="16.109375" style="41" customWidth="1"/>
    <col min="4" max="4" width="8" style="41" customWidth="1"/>
    <col min="5" max="5" width="12" style="41" customWidth="1"/>
    <col min="6" max="6" width="2.33203125" style="41" customWidth="1"/>
    <col min="7" max="7" width="22.6640625" style="41" customWidth="1"/>
    <col min="8" max="8" width="16.33203125" style="41" customWidth="1"/>
    <col min="9" max="9" width="10.44140625" style="41" customWidth="1"/>
    <col min="10" max="10" width="10" style="41" customWidth="1"/>
    <col min="11" max="11" width="2.44140625" style="41" customWidth="1"/>
    <col min="12" max="12" width="9.6640625" style="41" customWidth="1"/>
    <col min="13" max="13" width="2.44140625" style="41" customWidth="1"/>
    <col min="14" max="16384" width="9.109375" style="2"/>
  </cols>
  <sheetData>
    <row r="1" spans="1:12" s="228" customFormat="1" ht="30" customHeight="1" x14ac:dyDescent="0.25">
      <c r="A1" s="673" t="s">
        <v>624</v>
      </c>
      <c r="B1" s="674"/>
      <c r="C1" s="674"/>
      <c r="D1" s="674"/>
      <c r="E1" s="674"/>
      <c r="F1" s="674"/>
      <c r="G1" s="674"/>
      <c r="H1" s="674"/>
      <c r="I1" s="674"/>
      <c r="J1" s="674"/>
    </row>
    <row r="2" spans="1:12" s="228" customFormat="1" ht="30" customHeight="1" x14ac:dyDescent="0.25">
      <c r="A2" s="673"/>
      <c r="B2" s="674"/>
      <c r="C2" s="674"/>
      <c r="D2" s="674"/>
      <c r="E2" s="674"/>
      <c r="F2" s="674"/>
      <c r="G2" s="674"/>
      <c r="H2" s="674"/>
      <c r="I2" s="674"/>
      <c r="J2" s="674"/>
    </row>
    <row r="3" spans="1:12" s="229" customFormat="1" ht="17.25" customHeight="1" x14ac:dyDescent="0.25">
      <c r="A3" s="978" t="str">
        <f>Premissas!$E$7</f>
        <v>SERVIÇOS DE COLETA DOMICILIAR PORTA A PORTA DE RSU</v>
      </c>
      <c r="B3" s="979"/>
      <c r="C3" s="979"/>
      <c r="D3" s="979"/>
      <c r="E3" s="979"/>
      <c r="F3" s="979"/>
      <c r="G3" s="979"/>
      <c r="H3" s="979"/>
      <c r="I3" s="979"/>
      <c r="J3" s="979"/>
    </row>
    <row r="4" spans="1:12" ht="15.6" x14ac:dyDescent="0.2">
      <c r="B4" s="221" t="s">
        <v>72</v>
      </c>
      <c r="C4" s="222"/>
      <c r="D4" s="223"/>
      <c r="E4" s="224"/>
      <c r="F4" s="39"/>
      <c r="G4" s="39"/>
      <c r="H4" s="40"/>
      <c r="I4" s="40"/>
      <c r="J4" s="138"/>
      <c r="K4" s="39"/>
      <c r="L4" s="202"/>
    </row>
    <row r="5" spans="1:12" ht="12.9" customHeight="1" x14ac:dyDescent="0.2">
      <c r="B5" s="972" t="s">
        <v>92</v>
      </c>
      <c r="C5" s="973"/>
      <c r="D5" s="973"/>
      <c r="E5" s="974"/>
      <c r="F5" s="40"/>
      <c r="G5" s="975" t="s">
        <v>97</v>
      </c>
      <c r="H5" s="976"/>
      <c r="I5" s="976"/>
      <c r="J5" s="977"/>
      <c r="K5" s="40"/>
      <c r="L5" s="601"/>
    </row>
    <row r="6" spans="1:12" ht="12.9" customHeight="1" x14ac:dyDescent="0.2">
      <c r="B6" s="60" t="s">
        <v>128</v>
      </c>
      <c r="C6" s="61"/>
      <c r="D6" s="61"/>
      <c r="E6" s="145" t="s">
        <v>9518</v>
      </c>
      <c r="F6" s="40"/>
      <c r="G6" s="42" t="s">
        <v>98</v>
      </c>
      <c r="H6" s="43"/>
      <c r="I6" s="43"/>
      <c r="J6" s="141">
        <v>83791</v>
      </c>
      <c r="K6" s="40"/>
      <c r="L6" s="602">
        <v>1400</v>
      </c>
    </row>
    <row r="7" spans="1:12" ht="12.9" customHeight="1" x14ac:dyDescent="0.2">
      <c r="B7" s="48" t="s">
        <v>28</v>
      </c>
      <c r="C7" s="40"/>
      <c r="D7" s="40"/>
      <c r="E7" s="130" t="s">
        <v>9516</v>
      </c>
      <c r="F7" s="40"/>
      <c r="G7" s="45" t="s">
        <v>9564</v>
      </c>
      <c r="H7" s="46"/>
      <c r="I7" s="46"/>
      <c r="J7" s="386">
        <f>(L7*1000)/J6</f>
        <v>0.65</v>
      </c>
      <c r="K7" s="40"/>
      <c r="L7" s="602">
        <f>L6/E35</f>
        <v>54.2</v>
      </c>
    </row>
    <row r="8" spans="1:12" ht="12.9" customHeight="1" x14ac:dyDescent="0.2">
      <c r="B8" s="48" t="s">
        <v>85</v>
      </c>
      <c r="C8" s="40"/>
      <c r="D8" s="40"/>
      <c r="E8" s="130" t="s">
        <v>86</v>
      </c>
      <c r="F8" s="40"/>
      <c r="G8" s="45" t="s">
        <v>113</v>
      </c>
      <c r="H8" s="46"/>
      <c r="I8" s="46"/>
      <c r="J8" s="142">
        <f>((100*1000)/30/J6)/J7</f>
        <v>6.1199999999999997E-2</v>
      </c>
      <c r="K8" s="40"/>
      <c r="L8" s="602"/>
    </row>
    <row r="9" spans="1:12" ht="12.9" customHeight="1" x14ac:dyDescent="0.2">
      <c r="B9" s="48" t="s">
        <v>73</v>
      </c>
      <c r="C9" s="40"/>
      <c r="D9" s="40"/>
      <c r="E9" s="140" t="s">
        <v>9427</v>
      </c>
      <c r="F9" s="40"/>
      <c r="G9" s="45" t="s">
        <v>4933</v>
      </c>
      <c r="H9" s="46"/>
      <c r="I9" s="46"/>
      <c r="J9" s="142">
        <f>(117/L6)</f>
        <v>8.3599999999999994E-2</v>
      </c>
      <c r="K9" s="40"/>
      <c r="L9" s="602"/>
    </row>
    <row r="10" spans="1:12" ht="12.9" customHeight="1" x14ac:dyDescent="0.2">
      <c r="B10" s="48" t="s">
        <v>29</v>
      </c>
      <c r="C10" s="40"/>
      <c r="D10" s="40"/>
      <c r="E10" s="56">
        <v>12</v>
      </c>
      <c r="F10" s="40"/>
      <c r="G10" s="45" t="s">
        <v>103</v>
      </c>
      <c r="H10" s="46"/>
      <c r="I10" s="46"/>
      <c r="J10" s="551">
        <v>230</v>
      </c>
      <c r="K10" s="40"/>
      <c r="L10" s="602"/>
    </row>
    <row r="11" spans="1:12" ht="12.9" customHeight="1" x14ac:dyDescent="0.2">
      <c r="B11" s="48" t="s">
        <v>30</v>
      </c>
      <c r="C11" s="40"/>
      <c r="D11" s="40"/>
      <c r="E11" s="56" t="s">
        <v>19</v>
      </c>
      <c r="F11" s="40"/>
      <c r="G11" s="45" t="s">
        <v>4954</v>
      </c>
      <c r="J11" s="552">
        <f>SUM('Frota Coleta'!N4,'Frota Coleta'!N5,'Frota Coleta'!N6,'Frota Coleta'!N10,'Frota Coleta'!N12,'Frota Coleta'!N14)</f>
        <v>485.7</v>
      </c>
      <c r="K11" s="40"/>
      <c r="L11" s="44"/>
    </row>
    <row r="12" spans="1:12" ht="12.9" customHeight="1" x14ac:dyDescent="0.2">
      <c r="B12" s="58" t="s">
        <v>31</v>
      </c>
      <c r="C12" s="59"/>
      <c r="D12" s="59"/>
      <c r="E12" s="62" t="s">
        <v>23</v>
      </c>
      <c r="F12" s="40"/>
      <c r="G12" s="45" t="s">
        <v>4955</v>
      </c>
      <c r="J12" s="552">
        <f>SUM('Frota Coleta'!N7,'Frota Coleta'!N8,'Frota Coleta'!N9,'Frota Coleta'!N11,'Frota Coleta'!N13,'Frota Coleta'!N15)</f>
        <v>494.16</v>
      </c>
      <c r="K12" s="40"/>
      <c r="L12" s="602"/>
    </row>
    <row r="13" spans="1:12" ht="12.9" customHeight="1" x14ac:dyDescent="0.2">
      <c r="B13" s="40"/>
      <c r="C13" s="40"/>
      <c r="D13" s="40"/>
      <c r="E13" s="40"/>
      <c r="F13" s="40"/>
      <c r="G13" s="48" t="s">
        <v>104</v>
      </c>
      <c r="H13" s="40" t="s">
        <v>4956</v>
      </c>
      <c r="I13" s="40"/>
      <c r="J13" s="388">
        <v>0.2</v>
      </c>
      <c r="K13" s="40"/>
      <c r="L13" s="603"/>
    </row>
    <row r="14" spans="1:12" ht="12.9" customHeight="1" x14ac:dyDescent="0.2">
      <c r="B14" s="975" t="s">
        <v>18</v>
      </c>
      <c r="C14" s="976"/>
      <c r="D14" s="976"/>
      <c r="E14" s="977"/>
      <c r="F14" s="40"/>
      <c r="G14" s="45" t="s">
        <v>99</v>
      </c>
      <c r="J14" s="47">
        <v>3</v>
      </c>
      <c r="K14" s="40"/>
      <c r="L14" s="603"/>
    </row>
    <row r="15" spans="1:12" ht="12.9" customHeight="1" x14ac:dyDescent="0.2">
      <c r="B15" s="60" t="s">
        <v>80</v>
      </c>
      <c r="C15" s="61"/>
      <c r="D15" s="61"/>
      <c r="E15" s="63"/>
      <c r="F15" s="40"/>
      <c r="G15" s="45" t="s">
        <v>108</v>
      </c>
      <c r="J15" s="47">
        <v>7</v>
      </c>
      <c r="K15" s="40"/>
      <c r="L15" s="40"/>
    </row>
    <row r="16" spans="1:12" ht="12.9" customHeight="1" x14ac:dyDescent="0.2">
      <c r="B16" s="48" t="s">
        <v>111</v>
      </c>
      <c r="C16" s="40"/>
      <c r="D16" s="40"/>
      <c r="E16" s="56" t="s">
        <v>17</v>
      </c>
      <c r="F16" s="40"/>
      <c r="G16" s="45" t="s">
        <v>100</v>
      </c>
      <c r="J16" s="49">
        <v>16.420000000000002</v>
      </c>
      <c r="K16" s="40"/>
      <c r="L16" s="601"/>
    </row>
    <row r="17" spans="2:13" ht="12.9" customHeight="1" x14ac:dyDescent="0.2">
      <c r="B17" s="48" t="s">
        <v>87</v>
      </c>
      <c r="C17" s="40"/>
      <c r="D17" s="40"/>
      <c r="E17" s="49">
        <v>60</v>
      </c>
      <c r="F17" s="40"/>
      <c r="G17" s="48" t="s">
        <v>105</v>
      </c>
      <c r="H17" s="40"/>
      <c r="I17" s="40"/>
      <c r="J17" s="49">
        <v>8</v>
      </c>
      <c r="K17" s="40"/>
      <c r="L17" s="598"/>
    </row>
    <row r="18" spans="2:13" ht="12.9" customHeight="1" x14ac:dyDescent="0.2">
      <c r="B18" s="48" t="s">
        <v>32</v>
      </c>
      <c r="C18" s="40"/>
      <c r="D18" s="40"/>
      <c r="E18" s="57">
        <v>0.2</v>
      </c>
      <c r="F18" s="40"/>
      <c r="G18" s="45" t="s">
        <v>101</v>
      </c>
      <c r="J18" s="49">
        <v>50</v>
      </c>
      <c r="K18" s="40"/>
      <c r="L18" s="602"/>
    </row>
    <row r="19" spans="2:13" ht="12.9" customHeight="1" x14ac:dyDescent="0.2">
      <c r="B19" s="48" t="s">
        <v>33</v>
      </c>
      <c r="C19" s="40"/>
      <c r="D19" s="40"/>
      <c r="E19" s="57">
        <v>0.2</v>
      </c>
      <c r="F19" s="40"/>
      <c r="G19" s="45" t="s">
        <v>106</v>
      </c>
      <c r="J19" s="142">
        <f>5/6</f>
        <v>0.83330000000000004</v>
      </c>
      <c r="K19" s="40"/>
      <c r="L19" s="602"/>
    </row>
    <row r="20" spans="2:13" ht="12.9" customHeight="1" x14ac:dyDescent="0.2">
      <c r="B20" s="48" t="s">
        <v>71</v>
      </c>
      <c r="C20" s="40"/>
      <c r="D20" s="40"/>
      <c r="E20" s="57">
        <v>0.1</v>
      </c>
      <c r="F20" s="40"/>
      <c r="G20" s="45" t="s">
        <v>107</v>
      </c>
      <c r="J20" s="142">
        <f>1/6</f>
        <v>0.16669999999999999</v>
      </c>
      <c r="K20" s="40"/>
      <c r="L20" s="604"/>
    </row>
    <row r="21" spans="2:13" ht="12.9" customHeight="1" x14ac:dyDescent="0.2">
      <c r="B21" s="48" t="s">
        <v>91</v>
      </c>
      <c r="C21" s="40"/>
      <c r="D21" s="40"/>
      <c r="E21" s="56" t="s">
        <v>16</v>
      </c>
      <c r="F21" s="54"/>
      <c r="G21" s="50" t="s">
        <v>102</v>
      </c>
      <c r="H21" s="51"/>
      <c r="I21" s="51"/>
      <c r="J21" s="52">
        <v>72</v>
      </c>
      <c r="K21" s="40"/>
      <c r="L21" s="605"/>
    </row>
    <row r="22" spans="2:13" ht="12.9" customHeight="1" x14ac:dyDescent="0.2">
      <c r="B22" s="58" t="s">
        <v>165</v>
      </c>
      <c r="C22" s="59"/>
      <c r="D22" s="59"/>
      <c r="E22" s="71">
        <v>0.01</v>
      </c>
      <c r="F22" s="54"/>
      <c r="G22" s="53"/>
      <c r="K22" s="40"/>
      <c r="L22" s="44"/>
    </row>
    <row r="23" spans="2:13" ht="12.9" customHeight="1" x14ac:dyDescent="0.2">
      <c r="B23" s="40"/>
      <c r="C23" s="40"/>
      <c r="D23" s="40"/>
      <c r="E23" s="40"/>
      <c r="F23" s="54"/>
      <c r="G23" s="980"/>
      <c r="H23" s="980"/>
      <c r="I23" s="980"/>
      <c r="J23" s="980"/>
      <c r="K23" s="40"/>
      <c r="L23" s="597"/>
      <c r="M23" s="40"/>
    </row>
    <row r="24" spans="2:13" ht="12.9" customHeight="1" x14ac:dyDescent="0.2">
      <c r="B24" s="975" t="s">
        <v>37</v>
      </c>
      <c r="C24" s="976"/>
      <c r="D24" s="976"/>
      <c r="E24" s="977"/>
      <c r="F24" s="54"/>
      <c r="G24" s="40"/>
      <c r="H24" s="40"/>
      <c r="I24" s="40"/>
      <c r="J24" s="598"/>
      <c r="K24" s="40"/>
      <c r="L24" s="597"/>
      <c r="M24" s="40"/>
    </row>
    <row r="25" spans="2:13" ht="12.9" customHeight="1" x14ac:dyDescent="0.2">
      <c r="B25" s="60" t="s">
        <v>94</v>
      </c>
      <c r="C25" s="61"/>
      <c r="D25" s="61"/>
      <c r="E25" s="64" t="s">
        <v>16</v>
      </c>
      <c r="F25" s="54"/>
      <c r="G25" s="40"/>
      <c r="H25" s="40"/>
      <c r="I25" s="40"/>
      <c r="J25" s="597"/>
      <c r="K25" s="40"/>
      <c r="L25" s="597"/>
      <c r="M25" s="40"/>
    </row>
    <row r="26" spans="2:13" ht="12.9" customHeight="1" x14ac:dyDescent="0.2">
      <c r="B26" s="48" t="s">
        <v>93</v>
      </c>
      <c r="C26" s="40"/>
      <c r="D26" s="40"/>
      <c r="E26" s="56" t="s">
        <v>16</v>
      </c>
      <c r="F26" s="54"/>
      <c r="G26" s="40"/>
      <c r="H26" s="40"/>
      <c r="I26" s="40"/>
      <c r="J26" s="597"/>
      <c r="K26" s="40"/>
      <c r="L26" s="597"/>
      <c r="M26" s="40"/>
    </row>
    <row r="27" spans="2:13" ht="12.9" customHeight="1" x14ac:dyDescent="0.2">
      <c r="B27" s="48" t="s">
        <v>36</v>
      </c>
      <c r="C27" s="40"/>
      <c r="D27" s="40"/>
      <c r="E27" s="65">
        <v>44</v>
      </c>
      <c r="F27" s="40"/>
      <c r="G27" s="40"/>
      <c r="H27" s="40"/>
      <c r="I27" s="40"/>
      <c r="J27" s="597"/>
      <c r="K27" s="40"/>
      <c r="L27" s="601"/>
      <c r="M27" s="40"/>
    </row>
    <row r="28" spans="2:13" ht="12.9" customHeight="1" x14ac:dyDescent="0.2">
      <c r="B28" s="48" t="s">
        <v>38</v>
      </c>
      <c r="C28" s="40"/>
      <c r="D28" s="40"/>
      <c r="E28" s="65">
        <v>5.33</v>
      </c>
      <c r="F28" s="40"/>
      <c r="G28" s="40"/>
      <c r="H28" s="40"/>
      <c r="I28" s="40"/>
      <c r="J28" s="598"/>
      <c r="K28" s="40"/>
      <c r="L28" s="598"/>
      <c r="M28" s="40"/>
    </row>
    <row r="29" spans="2:13" ht="12.9" customHeight="1" x14ac:dyDescent="0.2">
      <c r="B29" s="48" t="s">
        <v>70</v>
      </c>
      <c r="C29" s="40"/>
      <c r="D29" s="40"/>
      <c r="E29" s="66">
        <v>0.08</v>
      </c>
      <c r="F29" s="40"/>
      <c r="G29" s="40"/>
      <c r="H29" s="40"/>
      <c r="I29" s="40"/>
      <c r="J29" s="597"/>
      <c r="K29" s="40"/>
      <c r="L29" s="598"/>
      <c r="M29" s="40"/>
    </row>
    <row r="30" spans="2:13" ht="12.9" customHeight="1" x14ac:dyDescent="0.2">
      <c r="B30" s="48" t="s">
        <v>4942</v>
      </c>
      <c r="C30" s="40"/>
      <c r="D30" s="40"/>
      <c r="E30" s="215">
        <v>0.1</v>
      </c>
      <c r="F30" s="40"/>
      <c r="G30" s="40"/>
      <c r="H30" s="40"/>
      <c r="I30" s="40"/>
      <c r="J30" s="597"/>
      <c r="K30" s="40"/>
      <c r="L30" s="598"/>
      <c r="M30" s="40"/>
    </row>
    <row r="31" spans="2:13" ht="12.9" customHeight="1" x14ac:dyDescent="0.2">
      <c r="B31" s="48" t="s">
        <v>35</v>
      </c>
      <c r="C31" s="40"/>
      <c r="D31" s="40"/>
      <c r="E31" s="65">
        <v>13</v>
      </c>
      <c r="F31" s="40"/>
      <c r="G31" s="40"/>
      <c r="H31" s="40"/>
      <c r="I31" s="40"/>
      <c r="J31" s="597"/>
      <c r="K31" s="40"/>
      <c r="L31" s="598"/>
      <c r="M31" s="40"/>
    </row>
    <row r="32" spans="2:13" ht="12.9" customHeight="1" x14ac:dyDescent="0.2">
      <c r="B32" s="48" t="s">
        <v>11</v>
      </c>
      <c r="C32" s="40"/>
      <c r="D32" s="40"/>
      <c r="E32" s="57">
        <v>0.2</v>
      </c>
      <c r="F32" s="40"/>
      <c r="G32" s="40"/>
      <c r="H32" s="40"/>
      <c r="I32" s="40"/>
      <c r="J32" s="597"/>
      <c r="K32" s="40"/>
      <c r="L32" s="597"/>
      <c r="M32" s="40"/>
    </row>
    <row r="33" spans="2:13" ht="12.9" customHeight="1" x14ac:dyDescent="0.2">
      <c r="B33" s="48" t="s">
        <v>78</v>
      </c>
      <c r="C33" s="40"/>
      <c r="D33" s="40"/>
      <c r="E33" s="57">
        <v>1</v>
      </c>
      <c r="F33" s="40"/>
      <c r="G33" s="40"/>
      <c r="H33" s="40"/>
      <c r="I33" s="40"/>
      <c r="J33" s="598"/>
      <c r="K33" s="40"/>
      <c r="L33" s="597"/>
      <c r="M33" s="40"/>
    </row>
    <row r="34" spans="2:13" ht="12.9" customHeight="1" x14ac:dyDescent="0.2">
      <c r="B34" s="48" t="s">
        <v>79</v>
      </c>
      <c r="C34" s="40"/>
      <c r="D34" s="40"/>
      <c r="E34" s="57">
        <v>0.5</v>
      </c>
      <c r="F34" s="40"/>
      <c r="G34" s="40"/>
      <c r="H34" s="40"/>
      <c r="I34" s="40"/>
      <c r="J34" s="598"/>
      <c r="K34" s="40"/>
      <c r="L34" s="40"/>
      <c r="M34" s="40"/>
    </row>
    <row r="35" spans="2:13" ht="12.9" customHeight="1" x14ac:dyDescent="0.2">
      <c r="B35" s="48" t="s">
        <v>95</v>
      </c>
      <c r="C35" s="40"/>
      <c r="D35" s="40"/>
      <c r="E35" s="67">
        <f>I65</f>
        <v>25.83</v>
      </c>
      <c r="F35" s="40"/>
      <c r="G35" s="40"/>
      <c r="H35" s="40"/>
      <c r="I35" s="40"/>
      <c r="J35" s="598"/>
      <c r="K35" s="40"/>
      <c r="L35" s="601"/>
      <c r="M35" s="40"/>
    </row>
    <row r="36" spans="2:13" ht="12.9" customHeight="1" x14ac:dyDescent="0.2">
      <c r="B36" s="48" t="s">
        <v>74</v>
      </c>
      <c r="C36" s="40"/>
      <c r="D36" s="40"/>
      <c r="E36" s="67">
        <f>(365/12/7)</f>
        <v>4.3499999999999996</v>
      </c>
      <c r="F36" s="40"/>
      <c r="G36" s="40"/>
      <c r="H36" s="40"/>
      <c r="I36" s="40"/>
      <c r="J36" s="40"/>
      <c r="K36" s="40"/>
      <c r="L36" s="597"/>
      <c r="M36" s="40"/>
    </row>
    <row r="37" spans="2:13" ht="12.9" customHeight="1" x14ac:dyDescent="0.2">
      <c r="B37" s="48" t="s">
        <v>75</v>
      </c>
      <c r="C37" s="40"/>
      <c r="D37" s="40"/>
      <c r="E37" s="67">
        <f>IF($E$26="Não",E31/12+E36,E36)</f>
        <v>4.3499999999999996</v>
      </c>
      <c r="F37" s="40"/>
      <c r="G37" s="40"/>
      <c r="H37" s="40"/>
      <c r="I37" s="40"/>
      <c r="J37" s="40"/>
      <c r="K37" s="40"/>
      <c r="L37" s="597"/>
      <c r="M37" s="40"/>
    </row>
    <row r="38" spans="2:13" ht="12.9" customHeight="1" x14ac:dyDescent="0.2">
      <c r="B38" s="48" t="s">
        <v>34</v>
      </c>
      <c r="C38" s="40"/>
      <c r="D38" s="40"/>
      <c r="E38" s="67">
        <f>ROUND(E27/6,2)</f>
        <v>7.33</v>
      </c>
      <c r="F38" s="40"/>
      <c r="G38" s="40"/>
      <c r="H38" s="40"/>
      <c r="I38" s="40"/>
      <c r="J38" s="40"/>
      <c r="K38" s="40"/>
      <c r="L38" s="600"/>
      <c r="M38" s="40"/>
    </row>
    <row r="39" spans="2:13" ht="12.9" customHeight="1" x14ac:dyDescent="0.2">
      <c r="B39" s="58" t="s">
        <v>112</v>
      </c>
      <c r="C39" s="59"/>
      <c r="D39" s="59"/>
      <c r="E39" s="68">
        <v>2</v>
      </c>
      <c r="F39" s="40"/>
      <c r="G39" s="40"/>
      <c r="H39" s="40"/>
      <c r="I39" s="40"/>
      <c r="J39" s="40"/>
      <c r="K39" s="40"/>
      <c r="L39" s="597"/>
      <c r="M39" s="40"/>
    </row>
    <row r="40" spans="2:13" ht="12.9" customHeight="1" x14ac:dyDescent="0.2">
      <c r="B40" s="40"/>
      <c r="C40" s="40"/>
      <c r="D40" s="40"/>
      <c r="E40" s="220"/>
      <c r="F40" s="40"/>
      <c r="G40" s="40"/>
      <c r="H40" s="40"/>
      <c r="I40" s="40"/>
      <c r="J40" s="40"/>
      <c r="K40" s="40"/>
      <c r="L40" s="597"/>
      <c r="M40" s="40"/>
    </row>
    <row r="41" spans="2:13" ht="12.9" customHeight="1" x14ac:dyDescent="0.2">
      <c r="B41" s="975" t="s">
        <v>76</v>
      </c>
      <c r="C41" s="976"/>
      <c r="D41" s="976"/>
      <c r="E41" s="977"/>
      <c r="F41" s="40"/>
      <c r="G41" s="40"/>
      <c r="H41" s="40"/>
      <c r="I41" s="40"/>
      <c r="J41" s="40"/>
      <c r="K41" s="40"/>
      <c r="L41" s="599"/>
      <c r="M41" s="40"/>
    </row>
    <row r="42" spans="2:13" ht="12.9" customHeight="1" x14ac:dyDescent="0.2">
      <c r="B42" s="60" t="s">
        <v>96</v>
      </c>
      <c r="C42" s="61"/>
      <c r="D42" s="61"/>
      <c r="E42" s="69">
        <v>7.33</v>
      </c>
      <c r="F42" s="40"/>
      <c r="G42" s="40"/>
      <c r="H42" s="40"/>
      <c r="I42" s="40"/>
      <c r="J42" s="40"/>
      <c r="K42" s="40"/>
      <c r="L42" s="40"/>
      <c r="M42" s="40"/>
    </row>
    <row r="43" spans="2:13" ht="12.9" customHeight="1" x14ac:dyDescent="0.2">
      <c r="B43" s="48" t="s">
        <v>77</v>
      </c>
      <c r="C43" s="40"/>
      <c r="D43" s="40"/>
      <c r="E43" s="65">
        <v>7.33</v>
      </c>
      <c r="F43" s="40"/>
      <c r="G43" s="40"/>
      <c r="H43" s="40"/>
      <c r="I43" s="40"/>
      <c r="J43" s="40"/>
      <c r="K43" s="40"/>
      <c r="L43" s="40"/>
      <c r="M43" s="40"/>
    </row>
    <row r="44" spans="2:13" ht="12.9" customHeight="1" x14ac:dyDescent="0.2">
      <c r="B44" s="48" t="s">
        <v>109</v>
      </c>
      <c r="C44" s="40"/>
      <c r="D44" s="40"/>
      <c r="E44" s="65">
        <v>7.33</v>
      </c>
      <c r="F44" s="40"/>
      <c r="G44" s="40"/>
      <c r="H44" s="40"/>
      <c r="I44" s="40"/>
      <c r="J44" s="40"/>
      <c r="K44" s="40"/>
      <c r="L44" s="40"/>
      <c r="M44" s="40"/>
    </row>
    <row r="45" spans="2:13" ht="12.9" customHeight="1" x14ac:dyDescent="0.2">
      <c r="B45" s="48" t="s">
        <v>123</v>
      </c>
      <c r="C45" s="40"/>
      <c r="D45" s="40"/>
      <c r="E45" s="65">
        <v>7.33</v>
      </c>
      <c r="F45" s="40"/>
      <c r="G45" s="40"/>
      <c r="H45" s="40"/>
      <c r="I45" s="40"/>
      <c r="J45" s="40"/>
      <c r="K45" s="40"/>
      <c r="L45" s="40"/>
      <c r="M45" s="40"/>
    </row>
    <row r="46" spans="2:13" ht="12.9" customHeight="1" x14ac:dyDescent="0.2">
      <c r="B46" s="50"/>
      <c r="C46" s="51"/>
      <c r="D46" s="51"/>
      <c r="E46" s="70"/>
      <c r="F46" s="40"/>
      <c r="G46" s="40"/>
      <c r="H46" s="40"/>
      <c r="I46" s="40"/>
      <c r="J46" s="40"/>
      <c r="K46" s="40"/>
      <c r="L46" s="40"/>
      <c r="M46" s="40"/>
    </row>
    <row r="47" spans="2:13" ht="12.9" customHeight="1" x14ac:dyDescent="0.2">
      <c r="F47" s="40"/>
      <c r="G47" s="40"/>
      <c r="H47" s="40"/>
      <c r="I47" s="40"/>
      <c r="J47" s="40"/>
      <c r="K47" s="40"/>
      <c r="L47" s="40"/>
      <c r="M47" s="40"/>
    </row>
    <row r="48" spans="2:13" ht="12.9" customHeight="1" x14ac:dyDescent="0.2">
      <c r="F48" s="40"/>
      <c r="G48" s="40"/>
      <c r="H48" s="40"/>
      <c r="I48" s="40"/>
      <c r="J48" s="40"/>
      <c r="K48" s="40"/>
      <c r="L48" s="40"/>
      <c r="M48" s="40"/>
    </row>
    <row r="49" spans="2:13" ht="12.9" customHeight="1" x14ac:dyDescent="0.2">
      <c r="F49" s="40"/>
      <c r="G49" s="40"/>
      <c r="H49" s="40"/>
      <c r="I49" s="40"/>
      <c r="J49" s="40"/>
      <c r="K49" s="40"/>
      <c r="L49" s="40"/>
      <c r="M49" s="40"/>
    </row>
    <row r="50" spans="2:13" ht="12.9" customHeight="1" x14ac:dyDescent="0.2">
      <c r="F50" s="40"/>
      <c r="K50" s="40"/>
      <c r="L50" s="40"/>
    </row>
    <row r="51" spans="2:13" ht="12.9" customHeight="1" x14ac:dyDescent="0.2">
      <c r="F51" s="40"/>
      <c r="K51" s="40"/>
      <c r="L51" s="40"/>
    </row>
    <row r="52" spans="2:13" ht="18" customHeight="1" x14ac:dyDescent="0.2">
      <c r="B52" s="203" t="s">
        <v>4934</v>
      </c>
      <c r="F52" s="40"/>
      <c r="G52" s="55"/>
      <c r="K52" s="40"/>
    </row>
    <row r="53" spans="2:13" ht="12.9" customHeight="1" x14ac:dyDescent="0.2">
      <c r="B53" s="203"/>
      <c r="F53" s="40"/>
      <c r="K53" s="40"/>
    </row>
    <row r="54" spans="2:13" ht="12.9" customHeight="1" x14ac:dyDescent="0.2">
      <c r="B54" s="205" t="s">
        <v>9460</v>
      </c>
      <c r="F54" s="40"/>
      <c r="K54" s="40"/>
    </row>
    <row r="55" spans="2:13" ht="12.9" customHeight="1" x14ac:dyDescent="0.2">
      <c r="B55" s="204"/>
      <c r="F55" s="40"/>
      <c r="K55" s="40"/>
    </row>
    <row r="56" spans="2:13" ht="12.9" customHeight="1" x14ac:dyDescent="0.2">
      <c r="B56" s="72" t="s">
        <v>9345</v>
      </c>
      <c r="C56" s="207"/>
      <c r="D56" s="207"/>
      <c r="E56" s="207"/>
    </row>
    <row r="57" spans="2:13" ht="12.9" customHeight="1" x14ac:dyDescent="0.2">
      <c r="B57" s="72" t="s">
        <v>9344</v>
      </c>
      <c r="C57" s="207"/>
      <c r="D57" s="207"/>
      <c r="E57" s="207"/>
      <c r="G57" s="970" t="s">
        <v>9466</v>
      </c>
      <c r="H57" s="971"/>
      <c r="I57" s="346" t="s">
        <v>6553</v>
      </c>
    </row>
    <row r="58" spans="2:13" ht="12.9" customHeight="1" x14ac:dyDescent="0.2">
      <c r="B58" s="72" t="s">
        <v>9347</v>
      </c>
      <c r="C58" s="207"/>
      <c r="D58" s="207"/>
      <c r="E58" s="207"/>
      <c r="G58" s="208" t="s">
        <v>4935</v>
      </c>
      <c r="H58" s="213"/>
      <c r="I58" s="209">
        <v>365</v>
      </c>
    </row>
    <row r="59" spans="2:13" ht="12.9" customHeight="1" x14ac:dyDescent="0.2">
      <c r="B59" s="72" t="s">
        <v>9465</v>
      </c>
      <c r="D59" s="207"/>
      <c r="E59" s="207"/>
      <c r="G59" s="208" t="s">
        <v>4936</v>
      </c>
      <c r="H59" s="213"/>
      <c r="I59" s="210">
        <v>52</v>
      </c>
    </row>
    <row r="60" spans="2:13" ht="12.9" customHeight="1" x14ac:dyDescent="0.2">
      <c r="B60" s="72" t="s">
        <v>9346</v>
      </c>
      <c r="C60" s="207"/>
      <c r="D60" s="207"/>
      <c r="E60" s="207"/>
      <c r="G60" s="208" t="s">
        <v>4937</v>
      </c>
      <c r="H60" s="213"/>
      <c r="I60" s="210">
        <v>9</v>
      </c>
    </row>
    <row r="61" spans="2:13" ht="12.9" customHeight="1" x14ac:dyDescent="0.2">
      <c r="B61" s="72" t="s">
        <v>9348</v>
      </c>
      <c r="C61" s="207"/>
      <c r="D61" s="207"/>
      <c r="E61" s="207"/>
      <c r="G61" s="208" t="s">
        <v>4938</v>
      </c>
      <c r="H61" s="213"/>
      <c r="I61" s="210">
        <v>3</v>
      </c>
    </row>
    <row r="62" spans="2:13" ht="12.9" customHeight="1" x14ac:dyDescent="0.2">
      <c r="B62" s="72" t="s">
        <v>9349</v>
      </c>
      <c r="C62" s="207"/>
      <c r="D62" s="207"/>
      <c r="E62" s="207"/>
      <c r="G62" s="208" t="s">
        <v>4939</v>
      </c>
      <c r="H62" s="213"/>
      <c r="I62" s="209">
        <v>0</v>
      </c>
    </row>
    <row r="63" spans="2:13" ht="12.9" customHeight="1" x14ac:dyDescent="0.2">
      <c r="B63" s="72" t="s">
        <v>9350</v>
      </c>
      <c r="C63" s="207"/>
      <c r="D63" s="207"/>
      <c r="E63" s="207"/>
      <c r="G63" s="208" t="s">
        <v>4940</v>
      </c>
      <c r="H63" s="213"/>
      <c r="I63" s="209">
        <v>0</v>
      </c>
    </row>
    <row r="64" spans="2:13" ht="12.9" customHeight="1" x14ac:dyDescent="0.2">
      <c r="B64" s="72" t="s">
        <v>9351</v>
      </c>
      <c r="C64" s="207"/>
      <c r="D64" s="207"/>
      <c r="E64" s="207"/>
      <c r="G64" s="211" t="s">
        <v>4941</v>
      </c>
      <c r="H64" s="214"/>
      <c r="I64" s="212">
        <f>I58-I59-I61+I63</f>
        <v>310</v>
      </c>
    </row>
    <row r="65" spans="2:9" ht="12.9" customHeight="1" x14ac:dyDescent="0.2">
      <c r="B65" s="72" t="s">
        <v>9352</v>
      </c>
      <c r="D65" s="207"/>
      <c r="E65" s="207"/>
      <c r="G65" s="211" t="s">
        <v>4944</v>
      </c>
      <c r="H65" s="214"/>
      <c r="I65" s="219">
        <f>(I64/12)</f>
        <v>25.83</v>
      </c>
    </row>
    <row r="66" spans="2:9" ht="12.9" customHeight="1" x14ac:dyDescent="0.2">
      <c r="B66" s="72" t="s">
        <v>9353</v>
      </c>
      <c r="C66" s="207"/>
      <c r="E66" s="207"/>
      <c r="G66" s="443" t="s">
        <v>9413</v>
      </c>
      <c r="H66" s="251"/>
      <c r="I66" s="444">
        <v>0</v>
      </c>
    </row>
    <row r="67" spans="2:9" ht="12.9" customHeight="1" x14ac:dyDescent="0.2">
      <c r="B67" s="72" t="s">
        <v>9354</v>
      </c>
      <c r="C67" s="207"/>
      <c r="D67" s="207"/>
      <c r="E67" s="206"/>
      <c r="G67" s="445" t="s">
        <v>9355</v>
      </c>
      <c r="H67" s="59"/>
      <c r="I67" s="446">
        <f>I60/12</f>
        <v>0.75</v>
      </c>
    </row>
    <row r="68" spans="2:9" ht="12.9" customHeight="1" x14ac:dyDescent="0.2">
      <c r="D68" s="206"/>
      <c r="G68" s="216" t="s">
        <v>4945</v>
      </c>
      <c r="H68" s="214"/>
      <c r="I68" s="217">
        <f>SUM(I66:I67)</f>
        <v>0.75</v>
      </c>
    </row>
    <row r="69" spans="2:9" ht="12.9" customHeight="1" x14ac:dyDescent="0.2">
      <c r="G69" s="211" t="s">
        <v>4946</v>
      </c>
      <c r="H69" s="218"/>
      <c r="I69" s="219">
        <f>(I68*7.33)</f>
        <v>5.5</v>
      </c>
    </row>
    <row r="70" spans="2:9" ht="12.9" customHeight="1" x14ac:dyDescent="0.2"/>
    <row r="71" spans="2:9" ht="12.9" customHeight="1" x14ac:dyDescent="0.2"/>
    <row r="72" spans="2:9" ht="12.9" customHeight="1" x14ac:dyDescent="0.2"/>
    <row r="73" spans="2:9" ht="12.9" customHeight="1" x14ac:dyDescent="0.2"/>
    <row r="74" spans="2:9" ht="12.9" customHeight="1" x14ac:dyDescent="0.2"/>
    <row r="75" spans="2:9" ht="12.9" customHeight="1" x14ac:dyDescent="0.2"/>
    <row r="76" spans="2:9" ht="12.9" customHeight="1" x14ac:dyDescent="0.2"/>
    <row r="77" spans="2:9" ht="12.9" customHeight="1" x14ac:dyDescent="0.2"/>
    <row r="78" spans="2:9" ht="12.9" customHeight="1" x14ac:dyDescent="0.2"/>
    <row r="79" spans="2:9" ht="12.9" customHeight="1" x14ac:dyDescent="0.2"/>
    <row r="80" spans="2:9" ht="12.9" customHeight="1" x14ac:dyDescent="0.2"/>
    <row r="81" ht="12.9" customHeight="1" x14ac:dyDescent="0.2"/>
    <row r="82" ht="12.9" customHeight="1" x14ac:dyDescent="0.2"/>
    <row r="83" ht="12.9" customHeight="1" x14ac:dyDescent="0.2"/>
    <row r="84" ht="12.9" customHeight="1" x14ac:dyDescent="0.2"/>
    <row r="85" ht="12.9" customHeight="1" x14ac:dyDescent="0.2"/>
    <row r="86" ht="12.9" customHeight="1" x14ac:dyDescent="0.2"/>
    <row r="87" ht="12.9" customHeight="1" x14ac:dyDescent="0.2"/>
    <row r="88" ht="12.9" customHeight="1" x14ac:dyDescent="0.2"/>
    <row r="89" ht="12.9" customHeight="1" x14ac:dyDescent="0.2"/>
    <row r="90" ht="12.9" customHeight="1" x14ac:dyDescent="0.2"/>
    <row r="91" ht="12.9" customHeight="1" x14ac:dyDescent="0.2"/>
    <row r="92" ht="12.9" customHeight="1" x14ac:dyDescent="0.2"/>
    <row r="93" ht="12.9" customHeight="1" x14ac:dyDescent="0.2"/>
    <row r="94" ht="12.9" customHeight="1" x14ac:dyDescent="0.2"/>
    <row r="95" ht="12.9" customHeight="1" x14ac:dyDescent="0.2"/>
    <row r="96" ht="12.9" customHeight="1" x14ac:dyDescent="0.2"/>
    <row r="97" ht="12.9" customHeight="1" x14ac:dyDescent="0.2"/>
    <row r="98" ht="12.9" customHeight="1" x14ac:dyDescent="0.2"/>
    <row r="99" ht="12.9" customHeight="1" x14ac:dyDescent="0.2"/>
  </sheetData>
  <scenarios current="3" show="3" sqref="D3 C14 C39 F73 F85">
    <scenario name="Emergência" locked="1" count="3" user="Fcc" comment="Criado por Fcc em 18/11/2010_x000a_Alterado por Fcc em 18/11/2010_x000a_Alterado por Fcc em 20/11/2010_x000a_Alterado por FCC em 21/11/2010_x000a_Alterado por FCC em 22/11/2010_x000a_Alterado por FCC em 23/11/2010_x000a_Alterado por Fcc em 24/11/2010">
      <inputCells r="J32" val="15" numFmtId="166"/>
      <inputCells r="J28" val="Sim"/>
      <inputCells r="E21" val="Sim"/>
    </scenario>
    <scenario name="Otimizado" locked="1" count="3" user="Fcc" comment="Criado por Fcc em 18/11/2010_x000a_Alterado por Fcc em 18/11/2010_x000a_Alterado por Fcc em 20/11/2010_x000a_Alterado por Fcc em 21/11/2010_x000a_Alterado por FCC em 23/11/2010_x000a_Alterado por Fcc em 24/11/2010">
      <inputCells r="J32" val="30" numFmtId="166"/>
      <inputCells r="J28" val="Não"/>
      <inputCells r="E21" val="Não"/>
    </scenario>
    <scenario name="Equivalente" locked="1" count="3" user="Fcc" comment="Criado por Fcc em 18/11/2010_x000a_Alterado por Fcc em 18/11/2010_x000a_Alterado por Fcc em 20/11/2010_x000a_Alterado por FCC em 23/11/2010_x000a_Alterado por Fcc em 24/11/2010">
      <inputCells r="J32" val="30" numFmtId="166"/>
      <inputCells r="J28" val="Não"/>
      <inputCells r="E21" val="Não"/>
    </scenario>
    <scenario name="Proposto" locked="1" count="3" user="Fcc" comment="Criado por Fcc em 20/11/2010_x000a_Alterado por FCC em 21/11/2010_x000a_Alterado por FCC em 23/11/2010_x000a_Alterado por Fcc em 24/11/2010">
      <inputCells r="J32" val="30" numFmtId="166"/>
      <inputCells r="J28" val="Sim"/>
      <inputCells r="E21" val="Não"/>
    </scenario>
  </scenarios>
  <mergeCells count="9">
    <mergeCell ref="G57:H57"/>
    <mergeCell ref="B5:E5"/>
    <mergeCell ref="B14:E14"/>
    <mergeCell ref="G5:J5"/>
    <mergeCell ref="A1:J2"/>
    <mergeCell ref="A3:J3"/>
    <mergeCell ref="B41:E41"/>
    <mergeCell ref="B24:E24"/>
    <mergeCell ref="G23:J23"/>
  </mergeCells>
  <phoneticPr fontId="7" type="noConversion"/>
  <dataValidations xWindow="429" yWindow="579" count="7">
    <dataValidation type="decimal" allowBlank="1" showInputMessage="1" showErrorMessage="1" error="Valores válidos entre 0 e 5 anos" sqref="L28:L31 L17 L41" xr:uid="{00000000-0002-0000-0000-000000000000}">
      <formula1>0</formula1>
      <formula2>5</formula2>
    </dataValidation>
    <dataValidation type="list" allowBlank="1" errorTitle="Orçamento com BDI" error="Sim = com BDI_x000a_Não = sem BDI" promptTitle="Proposta de preço" prompt="Sim = c/BDI_x000a_Não= s/BDI" sqref="E21" xr:uid="{00000000-0002-0000-0000-000001000000}">
      <formula1>#REF!</formula1>
    </dataValidation>
    <dataValidation type="list" allowBlank="1" showInputMessage="1" showErrorMessage="1" sqref="E12" xr:uid="{00000000-0002-0000-0000-000002000000}">
      <formula1>#REF!</formula1>
    </dataValidation>
    <dataValidation type="list" allowBlank="1" showInputMessage="1" showErrorMessage="1" errorTitle="Informações válidas" error="Orçamento_x000a_Proposta" promptTitle="Composição de Preços" prompt="Orçamento_x000a_Proposta" sqref="E11" xr:uid="{00000000-0002-0000-0000-000003000000}">
      <formula1>#REF!</formula1>
    </dataValidation>
    <dataValidation type="list" allowBlank="1" errorTitle="Prazo do conttrato" error="Valor não permitido" promptTitle="Prazo do contrato em meses" prompt="Valores válidos: 6; 12; 24; 36; 48 e 60 meses" sqref="E10" xr:uid="{00000000-0002-0000-0000-000004000000}">
      <formula1>#REF!</formula1>
    </dataValidation>
    <dataValidation type="list" allowBlank="1" errorTitle="Orçamento com BDI" error="Sim = com BDI_x000a_Não = sem BDI" promptTitle="Proposta de preço" prompt="Sim = c/BDI_x000a_Não= s/BDI" sqref="E16 J28 E25:E26" xr:uid="{00000000-0002-0000-0000-000005000000}">
      <formula1>"Sim,Não"</formula1>
    </dataValidation>
    <dataValidation type="list" allowBlank="1" showInputMessage="1" showErrorMessage="1" sqref="J24" xr:uid="{E860BB0D-5091-44F4-8530-C472A16C00B9}">
      <formula1>"Sarjeta"</formula1>
    </dataValidation>
  </dataValidations>
  <printOptions horizontalCentered="1" verticalCentered="1"/>
  <pageMargins left="0.19685039370078741" right="0.19685039370078741" top="0.78740157480314965" bottom="0.39370078740157483" header="0" footer="0"/>
  <pageSetup paperSize="9" scale="58" orientation="landscape"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DDF9E-042D-47BA-836A-DAA1EC2EB399}">
  <sheetPr filterMode="1"/>
  <dimension ref="A1:E4856"/>
  <sheetViews>
    <sheetView workbookViewId="0">
      <selection activeCell="I11" sqref="I11"/>
    </sheetView>
  </sheetViews>
  <sheetFormatPr defaultRowHeight="13.2" x14ac:dyDescent="0.25"/>
  <cols>
    <col min="1" max="1" width="10.5546875" customWidth="1"/>
    <col min="2" max="2" width="78.109375" customWidth="1"/>
    <col min="3" max="3" width="21.109375" customWidth="1"/>
    <col min="4" max="4" width="18.6640625" customWidth="1"/>
    <col min="5" max="5" width="22.33203125" customWidth="1"/>
  </cols>
  <sheetData>
    <row r="1" spans="1:5" x14ac:dyDescent="0.25">
      <c r="A1" t="s">
        <v>186</v>
      </c>
    </row>
    <row r="2" spans="1:5" x14ac:dyDescent="0.25">
      <c r="A2" t="s">
        <v>126</v>
      </c>
    </row>
    <row r="3" spans="1:5" x14ac:dyDescent="0.25">
      <c r="A3" t="s">
        <v>7036</v>
      </c>
    </row>
    <row r="4" spans="1:5" x14ac:dyDescent="0.25">
      <c r="A4" t="s">
        <v>187</v>
      </c>
    </row>
    <row r="5" spans="1:5" x14ac:dyDescent="0.25">
      <c r="A5" t="s">
        <v>4961</v>
      </c>
    </row>
    <row r="6" spans="1:5" x14ac:dyDescent="0.25">
      <c r="A6" t="s">
        <v>126</v>
      </c>
    </row>
    <row r="7" spans="1:5" x14ac:dyDescent="0.25">
      <c r="A7" t="s">
        <v>188</v>
      </c>
      <c r="B7" t="s">
        <v>189</v>
      </c>
      <c r="C7" t="s">
        <v>637</v>
      </c>
      <c r="D7" t="s">
        <v>4962</v>
      </c>
      <c r="E7" t="s">
        <v>638</v>
      </c>
    </row>
    <row r="8" spans="1:5" hidden="1" x14ac:dyDescent="0.25">
      <c r="A8">
        <v>38605</v>
      </c>
      <c r="B8" t="s">
        <v>639</v>
      </c>
      <c r="C8" t="s">
        <v>192</v>
      </c>
      <c r="D8" t="s">
        <v>4963</v>
      </c>
      <c r="E8" s="190" t="s">
        <v>7037</v>
      </c>
    </row>
    <row r="9" spans="1:5" hidden="1" x14ac:dyDescent="0.25">
      <c r="A9">
        <v>11270</v>
      </c>
      <c r="B9" t="s">
        <v>640</v>
      </c>
      <c r="C9" t="s">
        <v>192</v>
      </c>
      <c r="D9" t="s">
        <v>4963</v>
      </c>
      <c r="E9" s="190" t="s">
        <v>2640</v>
      </c>
    </row>
    <row r="10" spans="1:5" hidden="1" x14ac:dyDescent="0.25">
      <c r="A10">
        <v>412</v>
      </c>
      <c r="B10" t="s">
        <v>641</v>
      </c>
      <c r="C10" t="s">
        <v>192</v>
      </c>
      <c r="D10" t="s">
        <v>4963</v>
      </c>
      <c r="E10" s="190" t="s">
        <v>6317</v>
      </c>
    </row>
    <row r="11" spans="1:5" hidden="1" x14ac:dyDescent="0.25">
      <c r="A11">
        <v>414</v>
      </c>
      <c r="B11" t="s">
        <v>642</v>
      </c>
      <c r="C11" t="s">
        <v>192</v>
      </c>
      <c r="D11" t="s">
        <v>4963</v>
      </c>
      <c r="E11" s="190" t="s">
        <v>257</v>
      </c>
    </row>
    <row r="12" spans="1:5" hidden="1" x14ac:dyDescent="0.25">
      <c r="A12">
        <v>410</v>
      </c>
      <c r="B12" t="s">
        <v>643</v>
      </c>
      <c r="C12" t="s">
        <v>192</v>
      </c>
      <c r="D12" t="s">
        <v>4963</v>
      </c>
      <c r="E12" s="190" t="s">
        <v>6318</v>
      </c>
    </row>
    <row r="13" spans="1:5" hidden="1" x14ac:dyDescent="0.25">
      <c r="A13">
        <v>411</v>
      </c>
      <c r="B13" t="s">
        <v>644</v>
      </c>
      <c r="C13" t="s">
        <v>192</v>
      </c>
      <c r="D13" t="s">
        <v>4966</v>
      </c>
      <c r="E13" s="190" t="s">
        <v>6319</v>
      </c>
    </row>
    <row r="14" spans="1:5" hidden="1" x14ac:dyDescent="0.25">
      <c r="A14">
        <v>408</v>
      </c>
      <c r="B14" t="s">
        <v>646</v>
      </c>
      <c r="C14" t="s">
        <v>192</v>
      </c>
      <c r="D14" t="s">
        <v>4963</v>
      </c>
      <c r="E14" s="190" t="s">
        <v>6320</v>
      </c>
    </row>
    <row r="15" spans="1:5" hidden="1" x14ac:dyDescent="0.25">
      <c r="A15">
        <v>39131</v>
      </c>
      <c r="B15" t="s">
        <v>647</v>
      </c>
      <c r="C15" t="s">
        <v>192</v>
      </c>
      <c r="D15" t="s">
        <v>4963</v>
      </c>
      <c r="E15" s="190" t="s">
        <v>378</v>
      </c>
    </row>
    <row r="16" spans="1:5" hidden="1" x14ac:dyDescent="0.25">
      <c r="A16">
        <v>394</v>
      </c>
      <c r="B16" t="s">
        <v>648</v>
      </c>
      <c r="C16" t="s">
        <v>192</v>
      </c>
      <c r="D16" t="s">
        <v>4963</v>
      </c>
      <c r="E16" s="190" t="s">
        <v>325</v>
      </c>
    </row>
    <row r="17" spans="1:5" hidden="1" x14ac:dyDescent="0.25">
      <c r="A17">
        <v>39130</v>
      </c>
      <c r="B17" t="s">
        <v>649</v>
      </c>
      <c r="C17" t="s">
        <v>192</v>
      </c>
      <c r="D17" t="s">
        <v>4963</v>
      </c>
      <c r="E17" s="190" t="s">
        <v>2245</v>
      </c>
    </row>
    <row r="18" spans="1:5" hidden="1" x14ac:dyDescent="0.25">
      <c r="A18">
        <v>395</v>
      </c>
      <c r="B18" t="s">
        <v>650</v>
      </c>
      <c r="C18" t="s">
        <v>192</v>
      </c>
      <c r="D18" t="s">
        <v>4963</v>
      </c>
      <c r="E18" s="190" t="s">
        <v>7027</v>
      </c>
    </row>
    <row r="19" spans="1:5" hidden="1" x14ac:dyDescent="0.25">
      <c r="A19">
        <v>39127</v>
      </c>
      <c r="B19" t="s">
        <v>651</v>
      </c>
      <c r="C19" t="s">
        <v>192</v>
      </c>
      <c r="D19" t="s">
        <v>4963</v>
      </c>
      <c r="E19" s="190" t="s">
        <v>2342</v>
      </c>
    </row>
    <row r="20" spans="1:5" hidden="1" x14ac:dyDescent="0.25">
      <c r="A20">
        <v>392</v>
      </c>
      <c r="B20" t="s">
        <v>652</v>
      </c>
      <c r="C20" t="s">
        <v>192</v>
      </c>
      <c r="D20" t="s">
        <v>4963</v>
      </c>
      <c r="E20" s="190" t="s">
        <v>5023</v>
      </c>
    </row>
    <row r="21" spans="1:5" hidden="1" x14ac:dyDescent="0.25">
      <c r="A21">
        <v>39129</v>
      </c>
      <c r="B21" t="s">
        <v>653</v>
      </c>
      <c r="C21" t="s">
        <v>192</v>
      </c>
      <c r="D21" t="s">
        <v>4963</v>
      </c>
      <c r="E21" s="190" t="s">
        <v>5018</v>
      </c>
    </row>
    <row r="22" spans="1:5" hidden="1" x14ac:dyDescent="0.25">
      <c r="A22">
        <v>393</v>
      </c>
      <c r="B22" t="s">
        <v>654</v>
      </c>
      <c r="C22" t="s">
        <v>192</v>
      </c>
      <c r="D22" t="s">
        <v>4966</v>
      </c>
      <c r="E22" s="190" t="s">
        <v>250</v>
      </c>
    </row>
    <row r="23" spans="1:5" hidden="1" x14ac:dyDescent="0.25">
      <c r="A23">
        <v>39133</v>
      </c>
      <c r="B23" t="s">
        <v>655</v>
      </c>
      <c r="C23" t="s">
        <v>192</v>
      </c>
      <c r="D23" t="s">
        <v>4963</v>
      </c>
      <c r="E23" s="190" t="s">
        <v>214</v>
      </c>
    </row>
    <row r="24" spans="1:5" hidden="1" x14ac:dyDescent="0.25">
      <c r="A24">
        <v>397</v>
      </c>
      <c r="B24" t="s">
        <v>657</v>
      </c>
      <c r="C24" t="s">
        <v>192</v>
      </c>
      <c r="D24" t="s">
        <v>4963</v>
      </c>
      <c r="E24" s="190" t="s">
        <v>7038</v>
      </c>
    </row>
    <row r="25" spans="1:5" hidden="1" x14ac:dyDescent="0.25">
      <c r="A25">
        <v>39132</v>
      </c>
      <c r="B25" t="s">
        <v>658</v>
      </c>
      <c r="C25" t="s">
        <v>192</v>
      </c>
      <c r="D25" t="s">
        <v>4963</v>
      </c>
      <c r="E25" s="190" t="s">
        <v>7039</v>
      </c>
    </row>
    <row r="26" spans="1:5" hidden="1" x14ac:dyDescent="0.25">
      <c r="A26">
        <v>396</v>
      </c>
      <c r="B26" t="s">
        <v>659</v>
      </c>
      <c r="C26" t="s">
        <v>192</v>
      </c>
      <c r="D26" t="s">
        <v>4963</v>
      </c>
      <c r="E26" s="190" t="s">
        <v>390</v>
      </c>
    </row>
    <row r="27" spans="1:5" hidden="1" x14ac:dyDescent="0.25">
      <c r="A27">
        <v>39135</v>
      </c>
      <c r="B27" t="s">
        <v>660</v>
      </c>
      <c r="C27" t="s">
        <v>192</v>
      </c>
      <c r="D27" t="s">
        <v>4963</v>
      </c>
      <c r="E27" s="190" t="s">
        <v>5530</v>
      </c>
    </row>
    <row r="28" spans="1:5" hidden="1" x14ac:dyDescent="0.25">
      <c r="A28">
        <v>39128</v>
      </c>
      <c r="B28" t="s">
        <v>661</v>
      </c>
      <c r="C28" t="s">
        <v>192</v>
      </c>
      <c r="D28" t="s">
        <v>4963</v>
      </c>
      <c r="E28" s="190" t="s">
        <v>234</v>
      </c>
    </row>
    <row r="29" spans="1:5" hidden="1" x14ac:dyDescent="0.25">
      <c r="A29">
        <v>400</v>
      </c>
      <c r="B29" t="s">
        <v>662</v>
      </c>
      <c r="C29" t="s">
        <v>192</v>
      </c>
      <c r="D29" t="s">
        <v>4963</v>
      </c>
      <c r="E29" s="190" t="s">
        <v>7040</v>
      </c>
    </row>
    <row r="30" spans="1:5" hidden="1" x14ac:dyDescent="0.25">
      <c r="A30">
        <v>39125</v>
      </c>
      <c r="B30" t="s">
        <v>663</v>
      </c>
      <c r="C30" t="s">
        <v>192</v>
      </c>
      <c r="D30" t="s">
        <v>4963</v>
      </c>
      <c r="E30" s="190" t="s">
        <v>234</v>
      </c>
    </row>
    <row r="31" spans="1:5" hidden="1" x14ac:dyDescent="0.25">
      <c r="A31">
        <v>39134</v>
      </c>
      <c r="B31" t="s">
        <v>664</v>
      </c>
      <c r="C31" t="s">
        <v>192</v>
      </c>
      <c r="D31" t="s">
        <v>4963</v>
      </c>
      <c r="E31" s="190" t="s">
        <v>5894</v>
      </c>
    </row>
    <row r="32" spans="1:5" hidden="1" x14ac:dyDescent="0.25">
      <c r="A32">
        <v>398</v>
      </c>
      <c r="B32" t="s">
        <v>665</v>
      </c>
      <c r="C32" t="s">
        <v>192</v>
      </c>
      <c r="D32" t="s">
        <v>4963</v>
      </c>
      <c r="E32" s="190" t="s">
        <v>7020</v>
      </c>
    </row>
    <row r="33" spans="1:5" hidden="1" x14ac:dyDescent="0.25">
      <c r="A33">
        <v>39126</v>
      </c>
      <c r="B33" t="s">
        <v>666</v>
      </c>
      <c r="C33" t="s">
        <v>192</v>
      </c>
      <c r="D33" t="s">
        <v>4963</v>
      </c>
      <c r="E33" s="190" t="s">
        <v>7041</v>
      </c>
    </row>
    <row r="34" spans="1:5" hidden="1" x14ac:dyDescent="0.25">
      <c r="A34">
        <v>399</v>
      </c>
      <c r="B34" t="s">
        <v>668</v>
      </c>
      <c r="C34" t="s">
        <v>192</v>
      </c>
      <c r="D34" t="s">
        <v>4963</v>
      </c>
      <c r="E34" s="190" t="s">
        <v>2110</v>
      </c>
    </row>
    <row r="35" spans="1:5" hidden="1" x14ac:dyDescent="0.25">
      <c r="A35">
        <v>39158</v>
      </c>
      <c r="B35" t="s">
        <v>669</v>
      </c>
      <c r="C35" t="s">
        <v>192</v>
      </c>
      <c r="D35" t="s">
        <v>4963</v>
      </c>
      <c r="E35" s="190" t="s">
        <v>7042</v>
      </c>
    </row>
    <row r="36" spans="1:5" hidden="1" x14ac:dyDescent="0.25">
      <c r="A36">
        <v>39141</v>
      </c>
      <c r="B36" t="s">
        <v>671</v>
      </c>
      <c r="C36" t="s">
        <v>192</v>
      </c>
      <c r="D36" t="s">
        <v>4963</v>
      </c>
      <c r="E36" s="190" t="s">
        <v>6711</v>
      </c>
    </row>
    <row r="37" spans="1:5" hidden="1" x14ac:dyDescent="0.25">
      <c r="A37">
        <v>39140</v>
      </c>
      <c r="B37" t="s">
        <v>672</v>
      </c>
      <c r="C37" t="s">
        <v>192</v>
      </c>
      <c r="D37" t="s">
        <v>4963</v>
      </c>
      <c r="E37" s="190" t="s">
        <v>6658</v>
      </c>
    </row>
    <row r="38" spans="1:5" hidden="1" x14ac:dyDescent="0.25">
      <c r="A38">
        <v>39137</v>
      </c>
      <c r="B38" t="s">
        <v>673</v>
      </c>
      <c r="C38" t="s">
        <v>192</v>
      </c>
      <c r="D38" t="s">
        <v>4963</v>
      </c>
      <c r="E38" s="190" t="s">
        <v>944</v>
      </c>
    </row>
    <row r="39" spans="1:5" hidden="1" x14ac:dyDescent="0.25">
      <c r="A39">
        <v>39139</v>
      </c>
      <c r="B39" t="s">
        <v>674</v>
      </c>
      <c r="C39" t="s">
        <v>192</v>
      </c>
      <c r="D39" t="s">
        <v>4963</v>
      </c>
      <c r="E39" s="190" t="s">
        <v>216</v>
      </c>
    </row>
    <row r="40" spans="1:5" hidden="1" x14ac:dyDescent="0.25">
      <c r="A40">
        <v>39143</v>
      </c>
      <c r="B40" t="s">
        <v>675</v>
      </c>
      <c r="C40" t="s">
        <v>192</v>
      </c>
      <c r="D40" t="s">
        <v>4963</v>
      </c>
      <c r="E40" s="190" t="s">
        <v>7043</v>
      </c>
    </row>
    <row r="41" spans="1:5" hidden="1" x14ac:dyDescent="0.25">
      <c r="A41">
        <v>39142</v>
      </c>
      <c r="B41" t="s">
        <v>676</v>
      </c>
      <c r="C41" t="s">
        <v>192</v>
      </c>
      <c r="D41" t="s">
        <v>4963</v>
      </c>
      <c r="E41" s="190" t="s">
        <v>7022</v>
      </c>
    </row>
    <row r="42" spans="1:5" hidden="1" x14ac:dyDescent="0.25">
      <c r="A42">
        <v>39138</v>
      </c>
      <c r="B42" t="s">
        <v>677</v>
      </c>
      <c r="C42" t="s">
        <v>192</v>
      </c>
      <c r="D42" t="s">
        <v>4963</v>
      </c>
      <c r="E42" s="190" t="s">
        <v>936</v>
      </c>
    </row>
    <row r="43" spans="1:5" hidden="1" x14ac:dyDescent="0.25">
      <c r="A43">
        <v>39136</v>
      </c>
      <c r="B43" t="s">
        <v>679</v>
      </c>
      <c r="C43" t="s">
        <v>192</v>
      </c>
      <c r="D43" t="s">
        <v>4963</v>
      </c>
      <c r="E43" s="190" t="s">
        <v>4973</v>
      </c>
    </row>
    <row r="44" spans="1:5" hidden="1" x14ac:dyDescent="0.25">
      <c r="A44">
        <v>39144</v>
      </c>
      <c r="B44" t="s">
        <v>680</v>
      </c>
      <c r="C44" t="s">
        <v>192</v>
      </c>
      <c r="D44" t="s">
        <v>4963</v>
      </c>
      <c r="E44" s="190" t="s">
        <v>7027</v>
      </c>
    </row>
    <row r="45" spans="1:5" hidden="1" x14ac:dyDescent="0.25">
      <c r="A45">
        <v>39145</v>
      </c>
      <c r="B45" t="s">
        <v>681</v>
      </c>
      <c r="C45" t="s">
        <v>192</v>
      </c>
      <c r="D45" t="s">
        <v>4963</v>
      </c>
      <c r="E45" s="190" t="s">
        <v>7044</v>
      </c>
    </row>
    <row r="46" spans="1:5" hidden="1" x14ac:dyDescent="0.25">
      <c r="A46">
        <v>12615</v>
      </c>
      <c r="B46" t="s">
        <v>4975</v>
      </c>
      <c r="C46" t="s">
        <v>192</v>
      </c>
      <c r="D46" t="s">
        <v>4963</v>
      </c>
      <c r="E46" s="190" t="s">
        <v>6498</v>
      </c>
    </row>
    <row r="47" spans="1:5" hidden="1" x14ac:dyDescent="0.25">
      <c r="A47">
        <v>11927</v>
      </c>
      <c r="B47" t="s">
        <v>682</v>
      </c>
      <c r="C47" t="s">
        <v>192</v>
      </c>
      <c r="D47" t="s">
        <v>4963</v>
      </c>
      <c r="E47" s="190" t="s">
        <v>358</v>
      </c>
    </row>
    <row r="48" spans="1:5" hidden="1" x14ac:dyDescent="0.25">
      <c r="A48">
        <v>11928</v>
      </c>
      <c r="B48" t="s">
        <v>683</v>
      </c>
      <c r="C48" t="s">
        <v>192</v>
      </c>
      <c r="D48" t="s">
        <v>4963</v>
      </c>
      <c r="E48" s="190" t="s">
        <v>4958</v>
      </c>
    </row>
    <row r="49" spans="1:5" hidden="1" x14ac:dyDescent="0.25">
      <c r="A49">
        <v>11929</v>
      </c>
      <c r="B49" t="s">
        <v>684</v>
      </c>
      <c r="C49" t="s">
        <v>192</v>
      </c>
      <c r="D49" t="s">
        <v>4963</v>
      </c>
      <c r="E49" s="190" t="s">
        <v>3346</v>
      </c>
    </row>
    <row r="50" spans="1:5" hidden="1" x14ac:dyDescent="0.25">
      <c r="A50">
        <v>36801</v>
      </c>
      <c r="B50" t="s">
        <v>685</v>
      </c>
      <c r="C50" t="s">
        <v>192</v>
      </c>
      <c r="D50" t="s">
        <v>4963</v>
      </c>
      <c r="E50" s="190" t="s">
        <v>4976</v>
      </c>
    </row>
    <row r="51" spans="1:5" hidden="1" x14ac:dyDescent="0.25">
      <c r="A51">
        <v>36246</v>
      </c>
      <c r="B51" t="s">
        <v>687</v>
      </c>
      <c r="C51" t="s">
        <v>194</v>
      </c>
      <c r="D51" t="s">
        <v>4963</v>
      </c>
      <c r="E51" s="190" t="s">
        <v>2259</v>
      </c>
    </row>
    <row r="52" spans="1:5" hidden="1" x14ac:dyDescent="0.25">
      <c r="A52">
        <v>37600</v>
      </c>
      <c r="B52" t="s">
        <v>688</v>
      </c>
      <c r="C52" t="s">
        <v>192</v>
      </c>
      <c r="D52" t="s">
        <v>4977</v>
      </c>
      <c r="E52" s="190" t="s">
        <v>7045</v>
      </c>
    </row>
    <row r="53" spans="1:5" hidden="1" x14ac:dyDescent="0.25">
      <c r="A53">
        <v>37599</v>
      </c>
      <c r="B53" t="s">
        <v>689</v>
      </c>
      <c r="C53" t="s">
        <v>192</v>
      </c>
      <c r="D53" t="s">
        <v>4977</v>
      </c>
      <c r="E53" s="190" t="s">
        <v>6656</v>
      </c>
    </row>
    <row r="54" spans="1:5" hidden="1" x14ac:dyDescent="0.25">
      <c r="A54">
        <v>1</v>
      </c>
      <c r="B54" t="s">
        <v>690</v>
      </c>
      <c r="C54" t="s">
        <v>208</v>
      </c>
      <c r="D54" t="s">
        <v>4966</v>
      </c>
      <c r="E54" s="190" t="s">
        <v>7046</v>
      </c>
    </row>
    <row r="55" spans="1:5" hidden="1" x14ac:dyDescent="0.25">
      <c r="A55">
        <v>3</v>
      </c>
      <c r="B55" t="s">
        <v>691</v>
      </c>
      <c r="C55" t="s">
        <v>193</v>
      </c>
      <c r="D55" t="s">
        <v>4963</v>
      </c>
      <c r="E55" s="190" t="s">
        <v>7047</v>
      </c>
    </row>
    <row r="56" spans="1:5" hidden="1" x14ac:dyDescent="0.25">
      <c r="A56">
        <v>43054</v>
      </c>
      <c r="B56" t="s">
        <v>692</v>
      </c>
      <c r="C56" t="s">
        <v>208</v>
      </c>
      <c r="D56" t="s">
        <v>4963</v>
      </c>
      <c r="E56" s="190" t="s">
        <v>7048</v>
      </c>
    </row>
    <row r="57" spans="1:5" hidden="1" x14ac:dyDescent="0.25">
      <c r="A57">
        <v>42402</v>
      </c>
      <c r="B57" t="s">
        <v>693</v>
      </c>
      <c r="C57" t="s">
        <v>208</v>
      </c>
      <c r="D57" t="s">
        <v>4963</v>
      </c>
      <c r="E57" s="190" t="s">
        <v>5033</v>
      </c>
    </row>
    <row r="58" spans="1:5" hidden="1" x14ac:dyDescent="0.25">
      <c r="A58">
        <v>42403</v>
      </c>
      <c r="B58" t="s">
        <v>694</v>
      </c>
      <c r="C58" t="s">
        <v>208</v>
      </c>
      <c r="D58" t="s">
        <v>4963</v>
      </c>
      <c r="E58" s="190" t="s">
        <v>7049</v>
      </c>
    </row>
    <row r="59" spans="1:5" hidden="1" x14ac:dyDescent="0.25">
      <c r="A59">
        <v>42404</v>
      </c>
      <c r="B59" t="s">
        <v>695</v>
      </c>
      <c r="C59" t="s">
        <v>208</v>
      </c>
      <c r="D59" t="s">
        <v>4963</v>
      </c>
      <c r="E59" s="190" t="s">
        <v>5649</v>
      </c>
    </row>
    <row r="60" spans="1:5" hidden="1" x14ac:dyDescent="0.25">
      <c r="A60">
        <v>42405</v>
      </c>
      <c r="B60" t="s">
        <v>696</v>
      </c>
      <c r="C60" t="s">
        <v>208</v>
      </c>
      <c r="D60" t="s">
        <v>4963</v>
      </c>
      <c r="E60" s="190" t="s">
        <v>7050</v>
      </c>
    </row>
    <row r="61" spans="1:5" hidden="1" x14ac:dyDescent="0.25">
      <c r="A61">
        <v>34341</v>
      </c>
      <c r="B61" t="s">
        <v>697</v>
      </c>
      <c r="C61" t="s">
        <v>208</v>
      </c>
      <c r="D61" t="s">
        <v>4963</v>
      </c>
      <c r="E61" s="190" t="s">
        <v>5230</v>
      </c>
    </row>
    <row r="62" spans="1:5" hidden="1" x14ac:dyDescent="0.25">
      <c r="A62">
        <v>43053</v>
      </c>
      <c r="B62" t="s">
        <v>698</v>
      </c>
      <c r="C62" t="s">
        <v>208</v>
      </c>
      <c r="D62" t="s">
        <v>4963</v>
      </c>
      <c r="E62" s="190" t="s">
        <v>5068</v>
      </c>
    </row>
    <row r="63" spans="1:5" hidden="1" x14ac:dyDescent="0.25">
      <c r="A63">
        <v>43058</v>
      </c>
      <c r="B63" t="s">
        <v>699</v>
      </c>
      <c r="C63" t="s">
        <v>208</v>
      </c>
      <c r="D63" t="s">
        <v>4963</v>
      </c>
      <c r="E63" s="190" t="s">
        <v>6746</v>
      </c>
    </row>
    <row r="64" spans="1:5" hidden="1" x14ac:dyDescent="0.25">
      <c r="A64">
        <v>34</v>
      </c>
      <c r="B64" t="s">
        <v>700</v>
      </c>
      <c r="C64" t="s">
        <v>208</v>
      </c>
      <c r="D64" t="s">
        <v>4963</v>
      </c>
      <c r="E64" s="190" t="s">
        <v>6690</v>
      </c>
    </row>
    <row r="65" spans="1:5" hidden="1" x14ac:dyDescent="0.25">
      <c r="A65">
        <v>43055</v>
      </c>
      <c r="B65" t="s">
        <v>702</v>
      </c>
      <c r="C65" t="s">
        <v>208</v>
      </c>
      <c r="D65" t="s">
        <v>4966</v>
      </c>
      <c r="E65" s="190" t="s">
        <v>6998</v>
      </c>
    </row>
    <row r="66" spans="1:5" hidden="1" x14ac:dyDescent="0.25">
      <c r="A66">
        <v>43056</v>
      </c>
      <c r="B66" t="s">
        <v>704</v>
      </c>
      <c r="C66" t="s">
        <v>208</v>
      </c>
      <c r="D66" t="s">
        <v>4963</v>
      </c>
      <c r="E66" s="190" t="s">
        <v>6972</v>
      </c>
    </row>
    <row r="67" spans="1:5" hidden="1" x14ac:dyDescent="0.25">
      <c r="A67">
        <v>43057</v>
      </c>
      <c r="B67" t="s">
        <v>705</v>
      </c>
      <c r="C67" t="s">
        <v>208</v>
      </c>
      <c r="D67" t="s">
        <v>4963</v>
      </c>
      <c r="E67" s="190" t="s">
        <v>6970</v>
      </c>
    </row>
    <row r="68" spans="1:5" hidden="1" x14ac:dyDescent="0.25">
      <c r="A68">
        <v>34449</v>
      </c>
      <c r="B68" t="s">
        <v>706</v>
      </c>
      <c r="C68" t="s">
        <v>208</v>
      </c>
      <c r="D68" t="s">
        <v>4963</v>
      </c>
      <c r="E68" s="190" t="s">
        <v>6966</v>
      </c>
    </row>
    <row r="69" spans="1:5" hidden="1" x14ac:dyDescent="0.25">
      <c r="A69">
        <v>32</v>
      </c>
      <c r="B69" t="s">
        <v>707</v>
      </c>
      <c r="C69" t="s">
        <v>208</v>
      </c>
      <c r="D69" t="s">
        <v>4963</v>
      </c>
      <c r="E69" s="190" t="s">
        <v>6854</v>
      </c>
    </row>
    <row r="70" spans="1:5" hidden="1" x14ac:dyDescent="0.25">
      <c r="A70">
        <v>33</v>
      </c>
      <c r="B70" t="s">
        <v>708</v>
      </c>
      <c r="C70" t="s">
        <v>208</v>
      </c>
      <c r="D70" t="s">
        <v>4963</v>
      </c>
      <c r="E70" s="190" t="s">
        <v>6569</v>
      </c>
    </row>
    <row r="71" spans="1:5" hidden="1" x14ac:dyDescent="0.25">
      <c r="A71">
        <v>43061</v>
      </c>
      <c r="B71" t="s">
        <v>709</v>
      </c>
      <c r="C71" t="s">
        <v>208</v>
      </c>
      <c r="D71" t="s">
        <v>4963</v>
      </c>
      <c r="E71" s="190" t="s">
        <v>1872</v>
      </c>
    </row>
    <row r="72" spans="1:5" hidden="1" x14ac:dyDescent="0.25">
      <c r="A72">
        <v>43059</v>
      </c>
      <c r="B72" t="s">
        <v>710</v>
      </c>
      <c r="C72" t="s">
        <v>208</v>
      </c>
      <c r="D72" t="s">
        <v>4963</v>
      </c>
      <c r="E72" s="190" t="s">
        <v>6860</v>
      </c>
    </row>
    <row r="73" spans="1:5" hidden="1" x14ac:dyDescent="0.25">
      <c r="A73">
        <v>43062</v>
      </c>
      <c r="B73" t="s">
        <v>711</v>
      </c>
      <c r="C73" t="s">
        <v>208</v>
      </c>
      <c r="D73" t="s">
        <v>4963</v>
      </c>
      <c r="E73" s="190" t="s">
        <v>7051</v>
      </c>
    </row>
    <row r="74" spans="1:5" hidden="1" x14ac:dyDescent="0.25">
      <c r="A74">
        <v>43060</v>
      </c>
      <c r="B74" t="s">
        <v>712</v>
      </c>
      <c r="C74" t="s">
        <v>208</v>
      </c>
      <c r="D74" t="s">
        <v>4963</v>
      </c>
      <c r="E74" s="190" t="s">
        <v>221</v>
      </c>
    </row>
    <row r="75" spans="1:5" hidden="1" x14ac:dyDescent="0.25">
      <c r="A75">
        <v>40410</v>
      </c>
      <c r="B75" t="s">
        <v>714</v>
      </c>
      <c r="C75" t="s">
        <v>192</v>
      </c>
      <c r="D75" t="s">
        <v>4977</v>
      </c>
      <c r="E75" s="190" t="s">
        <v>2856</v>
      </c>
    </row>
    <row r="76" spans="1:5" hidden="1" x14ac:dyDescent="0.25">
      <c r="A76">
        <v>40411</v>
      </c>
      <c r="B76" t="s">
        <v>715</v>
      </c>
      <c r="C76" t="s">
        <v>192</v>
      </c>
      <c r="D76" t="s">
        <v>4977</v>
      </c>
      <c r="E76" s="190" t="s">
        <v>7052</v>
      </c>
    </row>
    <row r="77" spans="1:5" hidden="1" x14ac:dyDescent="0.25">
      <c r="A77">
        <v>40412</v>
      </c>
      <c r="B77" t="s">
        <v>716</v>
      </c>
      <c r="C77" t="s">
        <v>192</v>
      </c>
      <c r="D77" t="s">
        <v>4977</v>
      </c>
      <c r="E77" s="190" t="s">
        <v>7053</v>
      </c>
    </row>
    <row r="78" spans="1:5" hidden="1" x14ac:dyDescent="0.25">
      <c r="A78">
        <v>44254</v>
      </c>
      <c r="B78" t="s">
        <v>4981</v>
      </c>
      <c r="C78" t="s">
        <v>192</v>
      </c>
      <c r="D78" t="s">
        <v>4963</v>
      </c>
      <c r="E78" s="190" t="s">
        <v>6979</v>
      </c>
    </row>
    <row r="79" spans="1:5" hidden="1" x14ac:dyDescent="0.25">
      <c r="A79">
        <v>44255</v>
      </c>
      <c r="B79" t="s">
        <v>4982</v>
      </c>
      <c r="C79" t="s">
        <v>192</v>
      </c>
      <c r="D79" t="s">
        <v>4963</v>
      </c>
      <c r="E79" s="190" t="s">
        <v>7054</v>
      </c>
    </row>
    <row r="80" spans="1:5" hidden="1" x14ac:dyDescent="0.25">
      <c r="A80">
        <v>44256</v>
      </c>
      <c r="B80" t="s">
        <v>4983</v>
      </c>
      <c r="C80" t="s">
        <v>192</v>
      </c>
      <c r="D80" t="s">
        <v>4963</v>
      </c>
      <c r="E80" s="190" t="s">
        <v>4875</v>
      </c>
    </row>
    <row r="81" spans="1:5" hidden="1" x14ac:dyDescent="0.25">
      <c r="A81">
        <v>44257</v>
      </c>
      <c r="B81" t="s">
        <v>4984</v>
      </c>
      <c r="C81" t="s">
        <v>192</v>
      </c>
      <c r="D81" t="s">
        <v>4963</v>
      </c>
      <c r="E81" s="190" t="s">
        <v>7055</v>
      </c>
    </row>
    <row r="82" spans="1:5" hidden="1" x14ac:dyDescent="0.25">
      <c r="A82">
        <v>44258</v>
      </c>
      <c r="B82" t="s">
        <v>4985</v>
      </c>
      <c r="C82" t="s">
        <v>192</v>
      </c>
      <c r="D82" t="s">
        <v>4963</v>
      </c>
      <c r="E82" s="190" t="s">
        <v>7056</v>
      </c>
    </row>
    <row r="83" spans="1:5" hidden="1" x14ac:dyDescent="0.25">
      <c r="A83">
        <v>44259</v>
      </c>
      <c r="B83" t="s">
        <v>4986</v>
      </c>
      <c r="C83" t="s">
        <v>192</v>
      </c>
      <c r="D83" t="s">
        <v>4963</v>
      </c>
      <c r="E83" s="190" t="s">
        <v>7057</v>
      </c>
    </row>
    <row r="84" spans="1:5" hidden="1" x14ac:dyDescent="0.25">
      <c r="A84">
        <v>37997</v>
      </c>
      <c r="B84" t="s">
        <v>4987</v>
      </c>
      <c r="C84" t="s">
        <v>192</v>
      </c>
      <c r="D84" t="s">
        <v>4963</v>
      </c>
      <c r="E84" s="190" t="s">
        <v>7058</v>
      </c>
    </row>
    <row r="85" spans="1:5" hidden="1" x14ac:dyDescent="0.25">
      <c r="A85">
        <v>37998</v>
      </c>
      <c r="B85" t="s">
        <v>4988</v>
      </c>
      <c r="C85" t="s">
        <v>192</v>
      </c>
      <c r="D85" t="s">
        <v>4963</v>
      </c>
      <c r="E85" s="190" t="s">
        <v>7059</v>
      </c>
    </row>
    <row r="86" spans="1:5" hidden="1" x14ac:dyDescent="0.25">
      <c r="A86">
        <v>55</v>
      </c>
      <c r="B86" t="s">
        <v>717</v>
      </c>
      <c r="C86" t="s">
        <v>192</v>
      </c>
      <c r="D86" t="s">
        <v>4977</v>
      </c>
      <c r="E86" s="190" t="s">
        <v>5387</v>
      </c>
    </row>
    <row r="87" spans="1:5" hidden="1" x14ac:dyDescent="0.25">
      <c r="A87">
        <v>61</v>
      </c>
      <c r="B87" t="s">
        <v>719</v>
      </c>
      <c r="C87" t="s">
        <v>192</v>
      </c>
      <c r="D87" t="s">
        <v>4977</v>
      </c>
      <c r="E87" s="190" t="s">
        <v>7060</v>
      </c>
    </row>
    <row r="88" spans="1:5" hidden="1" x14ac:dyDescent="0.25">
      <c r="A88">
        <v>62</v>
      </c>
      <c r="B88" t="s">
        <v>720</v>
      </c>
      <c r="C88" t="s">
        <v>192</v>
      </c>
      <c r="D88" t="s">
        <v>4977</v>
      </c>
      <c r="E88" s="190" t="s">
        <v>2827</v>
      </c>
    </row>
    <row r="89" spans="1:5" hidden="1" x14ac:dyDescent="0.25">
      <c r="A89">
        <v>10899</v>
      </c>
      <c r="B89" t="s">
        <v>4989</v>
      </c>
      <c r="C89" t="s">
        <v>192</v>
      </c>
      <c r="D89" t="s">
        <v>4963</v>
      </c>
      <c r="E89" s="190" t="s">
        <v>4990</v>
      </c>
    </row>
    <row r="90" spans="1:5" hidden="1" x14ac:dyDescent="0.25">
      <c r="A90">
        <v>10900</v>
      </c>
      <c r="B90" t="s">
        <v>4991</v>
      </c>
      <c r="C90" t="s">
        <v>192</v>
      </c>
      <c r="D90" t="s">
        <v>4963</v>
      </c>
      <c r="E90" s="190" t="s">
        <v>4992</v>
      </c>
    </row>
    <row r="91" spans="1:5" hidden="1" x14ac:dyDescent="0.25">
      <c r="A91">
        <v>46</v>
      </c>
      <c r="B91" t="s">
        <v>7061</v>
      </c>
      <c r="C91" t="s">
        <v>192</v>
      </c>
      <c r="D91" t="s">
        <v>4977</v>
      </c>
      <c r="E91" s="190" t="s">
        <v>7062</v>
      </c>
    </row>
    <row r="92" spans="1:5" hidden="1" x14ac:dyDescent="0.25">
      <c r="A92">
        <v>47</v>
      </c>
      <c r="B92" t="s">
        <v>7063</v>
      </c>
      <c r="C92" t="s">
        <v>192</v>
      </c>
      <c r="D92" t="s">
        <v>4977</v>
      </c>
      <c r="E92" s="190" t="s">
        <v>7064</v>
      </c>
    </row>
    <row r="93" spans="1:5" hidden="1" x14ac:dyDescent="0.25">
      <c r="A93">
        <v>48</v>
      </c>
      <c r="B93" t="s">
        <v>7065</v>
      </c>
      <c r="C93" t="s">
        <v>192</v>
      </c>
      <c r="D93" t="s">
        <v>4977</v>
      </c>
      <c r="E93" s="190" t="s">
        <v>7066</v>
      </c>
    </row>
    <row r="94" spans="1:5" hidden="1" x14ac:dyDescent="0.25">
      <c r="A94">
        <v>52</v>
      </c>
      <c r="B94" t="s">
        <v>7067</v>
      </c>
      <c r="C94" t="s">
        <v>192</v>
      </c>
      <c r="D94" t="s">
        <v>4977</v>
      </c>
      <c r="E94" s="190" t="s">
        <v>7068</v>
      </c>
    </row>
    <row r="95" spans="1:5" hidden="1" x14ac:dyDescent="0.25">
      <c r="A95">
        <v>43</v>
      </c>
      <c r="B95" t="s">
        <v>7069</v>
      </c>
      <c r="C95" t="s">
        <v>192</v>
      </c>
      <c r="D95" t="s">
        <v>4977</v>
      </c>
      <c r="E95" s="190" t="s">
        <v>7070</v>
      </c>
    </row>
    <row r="96" spans="1:5" hidden="1" x14ac:dyDescent="0.25">
      <c r="A96">
        <v>103</v>
      </c>
      <c r="B96" t="s">
        <v>721</v>
      </c>
      <c r="C96" t="s">
        <v>192</v>
      </c>
      <c r="D96" t="s">
        <v>4963</v>
      </c>
      <c r="E96" s="190" t="s">
        <v>6880</v>
      </c>
    </row>
    <row r="97" spans="1:5" hidden="1" x14ac:dyDescent="0.25">
      <c r="A97">
        <v>107</v>
      </c>
      <c r="B97" t="s">
        <v>722</v>
      </c>
      <c r="C97" t="s">
        <v>192</v>
      </c>
      <c r="D97" t="s">
        <v>4963</v>
      </c>
      <c r="E97" s="190" t="s">
        <v>7071</v>
      </c>
    </row>
    <row r="98" spans="1:5" hidden="1" x14ac:dyDescent="0.25">
      <c r="A98">
        <v>65</v>
      </c>
      <c r="B98" t="s">
        <v>723</v>
      </c>
      <c r="C98" t="s">
        <v>192</v>
      </c>
      <c r="D98" t="s">
        <v>4963</v>
      </c>
      <c r="E98" s="190" t="s">
        <v>678</v>
      </c>
    </row>
    <row r="99" spans="1:5" hidden="1" x14ac:dyDescent="0.25">
      <c r="A99">
        <v>108</v>
      </c>
      <c r="B99" t="s">
        <v>724</v>
      </c>
      <c r="C99" t="s">
        <v>192</v>
      </c>
      <c r="D99" t="s">
        <v>4963</v>
      </c>
      <c r="E99" s="190" t="s">
        <v>7072</v>
      </c>
    </row>
    <row r="100" spans="1:5" hidden="1" x14ac:dyDescent="0.25">
      <c r="A100">
        <v>110</v>
      </c>
      <c r="B100" t="s">
        <v>725</v>
      </c>
      <c r="C100" t="s">
        <v>192</v>
      </c>
      <c r="D100" t="s">
        <v>4963</v>
      </c>
      <c r="E100" s="190" t="s">
        <v>264</v>
      </c>
    </row>
    <row r="101" spans="1:5" hidden="1" x14ac:dyDescent="0.25">
      <c r="A101">
        <v>109</v>
      </c>
      <c r="B101" t="s">
        <v>726</v>
      </c>
      <c r="C101" t="s">
        <v>192</v>
      </c>
      <c r="D101" t="s">
        <v>4963</v>
      </c>
      <c r="E101" s="190" t="s">
        <v>7021</v>
      </c>
    </row>
    <row r="102" spans="1:5" hidden="1" x14ac:dyDescent="0.25">
      <c r="A102">
        <v>111</v>
      </c>
      <c r="B102" t="s">
        <v>727</v>
      </c>
      <c r="C102" t="s">
        <v>192</v>
      </c>
      <c r="D102" t="s">
        <v>4963</v>
      </c>
      <c r="E102" s="190" t="s">
        <v>7073</v>
      </c>
    </row>
    <row r="103" spans="1:5" hidden="1" x14ac:dyDescent="0.25">
      <c r="A103">
        <v>112</v>
      </c>
      <c r="B103" t="s">
        <v>728</v>
      </c>
      <c r="C103" t="s">
        <v>192</v>
      </c>
      <c r="D103" t="s">
        <v>4963</v>
      </c>
      <c r="E103" s="190" t="s">
        <v>6519</v>
      </c>
    </row>
    <row r="104" spans="1:5" hidden="1" x14ac:dyDescent="0.25">
      <c r="A104">
        <v>113</v>
      </c>
      <c r="B104" t="s">
        <v>729</v>
      </c>
      <c r="C104" t="s">
        <v>192</v>
      </c>
      <c r="D104" t="s">
        <v>4963</v>
      </c>
      <c r="E104" s="190" t="s">
        <v>7074</v>
      </c>
    </row>
    <row r="105" spans="1:5" hidden="1" x14ac:dyDescent="0.25">
      <c r="A105">
        <v>104</v>
      </c>
      <c r="B105" t="s">
        <v>730</v>
      </c>
      <c r="C105" t="s">
        <v>192</v>
      </c>
      <c r="D105" t="s">
        <v>4963</v>
      </c>
      <c r="E105" s="190" t="s">
        <v>7075</v>
      </c>
    </row>
    <row r="106" spans="1:5" hidden="1" x14ac:dyDescent="0.25">
      <c r="A106">
        <v>102</v>
      </c>
      <c r="B106" t="s">
        <v>732</v>
      </c>
      <c r="C106" t="s">
        <v>192</v>
      </c>
      <c r="D106" t="s">
        <v>4963</v>
      </c>
      <c r="E106" s="190" t="s">
        <v>7076</v>
      </c>
    </row>
    <row r="107" spans="1:5" hidden="1" x14ac:dyDescent="0.25">
      <c r="A107">
        <v>95</v>
      </c>
      <c r="B107" t="s">
        <v>733</v>
      </c>
      <c r="C107" t="s">
        <v>192</v>
      </c>
      <c r="D107" t="s">
        <v>4963</v>
      </c>
      <c r="E107" s="190" t="s">
        <v>7077</v>
      </c>
    </row>
    <row r="108" spans="1:5" hidden="1" x14ac:dyDescent="0.25">
      <c r="A108">
        <v>96</v>
      </c>
      <c r="B108" t="s">
        <v>734</v>
      </c>
      <c r="C108" t="s">
        <v>192</v>
      </c>
      <c r="D108" t="s">
        <v>4963</v>
      </c>
      <c r="E108" s="190" t="s">
        <v>7078</v>
      </c>
    </row>
    <row r="109" spans="1:5" hidden="1" x14ac:dyDescent="0.25">
      <c r="A109">
        <v>97</v>
      </c>
      <c r="B109" t="s">
        <v>735</v>
      </c>
      <c r="C109" t="s">
        <v>192</v>
      </c>
      <c r="D109" t="s">
        <v>4963</v>
      </c>
      <c r="E109" s="190" t="s">
        <v>7079</v>
      </c>
    </row>
    <row r="110" spans="1:5" hidden="1" x14ac:dyDescent="0.25">
      <c r="A110">
        <v>98</v>
      </c>
      <c r="B110" t="s">
        <v>736</v>
      </c>
      <c r="C110" t="s">
        <v>192</v>
      </c>
      <c r="D110" t="s">
        <v>4963</v>
      </c>
      <c r="E110" s="190" t="s">
        <v>7080</v>
      </c>
    </row>
    <row r="111" spans="1:5" hidden="1" x14ac:dyDescent="0.25">
      <c r="A111">
        <v>99</v>
      </c>
      <c r="B111" t="s">
        <v>737</v>
      </c>
      <c r="C111" t="s">
        <v>192</v>
      </c>
      <c r="D111" t="s">
        <v>4963</v>
      </c>
      <c r="E111" s="190" t="s">
        <v>7081</v>
      </c>
    </row>
    <row r="112" spans="1:5" hidden="1" x14ac:dyDescent="0.25">
      <c r="A112">
        <v>60</v>
      </c>
      <c r="B112" t="s">
        <v>738</v>
      </c>
      <c r="C112" t="s">
        <v>192</v>
      </c>
      <c r="D112" t="s">
        <v>4977</v>
      </c>
      <c r="E112" s="190" t="s">
        <v>7082</v>
      </c>
    </row>
    <row r="113" spans="1:5" hidden="1" x14ac:dyDescent="0.25">
      <c r="A113">
        <v>72</v>
      </c>
      <c r="B113" t="s">
        <v>739</v>
      </c>
      <c r="C113" t="s">
        <v>192</v>
      </c>
      <c r="D113" t="s">
        <v>4963</v>
      </c>
      <c r="E113" s="190" t="s">
        <v>7083</v>
      </c>
    </row>
    <row r="114" spans="1:5" hidden="1" x14ac:dyDescent="0.25">
      <c r="A114">
        <v>67</v>
      </c>
      <c r="B114" t="s">
        <v>4996</v>
      </c>
      <c r="C114" t="s">
        <v>192</v>
      </c>
      <c r="D114" t="s">
        <v>4963</v>
      </c>
      <c r="E114" s="190" t="s">
        <v>7084</v>
      </c>
    </row>
    <row r="115" spans="1:5" hidden="1" x14ac:dyDescent="0.25">
      <c r="A115">
        <v>71</v>
      </c>
      <c r="B115" t="s">
        <v>7085</v>
      </c>
      <c r="C115" t="s">
        <v>192</v>
      </c>
      <c r="D115" t="s">
        <v>4963</v>
      </c>
      <c r="E115" s="190" t="s">
        <v>7086</v>
      </c>
    </row>
    <row r="116" spans="1:5" hidden="1" x14ac:dyDescent="0.25">
      <c r="A116">
        <v>73</v>
      </c>
      <c r="B116" t="s">
        <v>7087</v>
      </c>
      <c r="C116" t="s">
        <v>192</v>
      </c>
      <c r="D116" t="s">
        <v>4963</v>
      </c>
      <c r="E116" s="190" t="s">
        <v>7088</v>
      </c>
    </row>
    <row r="117" spans="1:5" hidden="1" x14ac:dyDescent="0.25">
      <c r="A117">
        <v>100</v>
      </c>
      <c r="B117" t="s">
        <v>7089</v>
      </c>
      <c r="C117" t="s">
        <v>192</v>
      </c>
      <c r="D117" t="s">
        <v>4963</v>
      </c>
      <c r="E117" s="190" t="s">
        <v>7090</v>
      </c>
    </row>
    <row r="118" spans="1:5" hidden="1" x14ac:dyDescent="0.25">
      <c r="A118">
        <v>75</v>
      </c>
      <c r="B118" t="s">
        <v>7091</v>
      </c>
      <c r="C118" t="s">
        <v>192</v>
      </c>
      <c r="D118" t="s">
        <v>4963</v>
      </c>
      <c r="E118" s="190" t="s">
        <v>7092</v>
      </c>
    </row>
    <row r="119" spans="1:5" hidden="1" x14ac:dyDescent="0.25">
      <c r="A119">
        <v>83</v>
      </c>
      <c r="B119" t="s">
        <v>7093</v>
      </c>
      <c r="C119" t="s">
        <v>192</v>
      </c>
      <c r="D119" t="s">
        <v>4963</v>
      </c>
      <c r="E119" s="190" t="s">
        <v>7094</v>
      </c>
    </row>
    <row r="120" spans="1:5" hidden="1" x14ac:dyDescent="0.25">
      <c r="A120">
        <v>74</v>
      </c>
      <c r="B120" t="s">
        <v>7095</v>
      </c>
      <c r="C120" t="s">
        <v>192</v>
      </c>
      <c r="D120" t="s">
        <v>4963</v>
      </c>
      <c r="E120" s="190" t="s">
        <v>7096</v>
      </c>
    </row>
    <row r="121" spans="1:5" hidden="1" x14ac:dyDescent="0.25">
      <c r="A121">
        <v>106</v>
      </c>
      <c r="B121" t="s">
        <v>7097</v>
      </c>
      <c r="C121" t="s">
        <v>192</v>
      </c>
      <c r="D121" t="s">
        <v>4963</v>
      </c>
      <c r="E121" s="190" t="s">
        <v>7098</v>
      </c>
    </row>
    <row r="122" spans="1:5" hidden="1" x14ac:dyDescent="0.25">
      <c r="A122">
        <v>88</v>
      </c>
      <c r="B122" t="s">
        <v>7099</v>
      </c>
      <c r="C122" t="s">
        <v>192</v>
      </c>
      <c r="D122" t="s">
        <v>4963</v>
      </c>
      <c r="E122" s="190" t="s">
        <v>7100</v>
      </c>
    </row>
    <row r="123" spans="1:5" hidden="1" x14ac:dyDescent="0.25">
      <c r="A123">
        <v>82</v>
      </c>
      <c r="B123" t="s">
        <v>7101</v>
      </c>
      <c r="C123" t="s">
        <v>192</v>
      </c>
      <c r="D123" t="s">
        <v>4963</v>
      </c>
      <c r="E123" s="190" t="s">
        <v>7102</v>
      </c>
    </row>
    <row r="124" spans="1:5" hidden="1" x14ac:dyDescent="0.25">
      <c r="A124">
        <v>105</v>
      </c>
      <c r="B124" t="s">
        <v>7103</v>
      </c>
      <c r="C124" t="s">
        <v>192</v>
      </c>
      <c r="D124" t="s">
        <v>4963</v>
      </c>
      <c r="E124" s="190" t="s">
        <v>7104</v>
      </c>
    </row>
    <row r="125" spans="1:5" hidden="1" x14ac:dyDescent="0.25">
      <c r="A125">
        <v>39719</v>
      </c>
      <c r="B125" t="s">
        <v>741</v>
      </c>
      <c r="C125" t="s">
        <v>193</v>
      </c>
      <c r="D125" t="s">
        <v>4963</v>
      </c>
      <c r="E125" s="190" t="s">
        <v>7105</v>
      </c>
    </row>
    <row r="126" spans="1:5" hidden="1" x14ac:dyDescent="0.25">
      <c r="A126">
        <v>3410</v>
      </c>
      <c r="B126" t="s">
        <v>742</v>
      </c>
      <c r="C126" t="s">
        <v>208</v>
      </c>
      <c r="D126" t="s">
        <v>4963</v>
      </c>
      <c r="E126" s="190" t="s">
        <v>7106</v>
      </c>
    </row>
    <row r="127" spans="1:5" hidden="1" x14ac:dyDescent="0.25">
      <c r="A127">
        <v>4791</v>
      </c>
      <c r="B127" t="s">
        <v>743</v>
      </c>
      <c r="C127" t="s">
        <v>208</v>
      </c>
      <c r="D127" t="s">
        <v>4963</v>
      </c>
      <c r="E127" s="190" t="s">
        <v>7107</v>
      </c>
    </row>
    <row r="128" spans="1:5" hidden="1" x14ac:dyDescent="0.25">
      <c r="A128">
        <v>157</v>
      </c>
      <c r="B128" t="s">
        <v>744</v>
      </c>
      <c r="C128" t="s">
        <v>208</v>
      </c>
      <c r="D128" t="s">
        <v>4963</v>
      </c>
      <c r="E128" s="190" t="s">
        <v>6578</v>
      </c>
    </row>
    <row r="129" spans="1:5" hidden="1" x14ac:dyDescent="0.25">
      <c r="A129">
        <v>156</v>
      </c>
      <c r="B129" t="s">
        <v>745</v>
      </c>
      <c r="C129" t="s">
        <v>208</v>
      </c>
      <c r="D129" t="s">
        <v>4963</v>
      </c>
      <c r="E129" s="190" t="s">
        <v>6579</v>
      </c>
    </row>
    <row r="130" spans="1:5" hidden="1" x14ac:dyDescent="0.25">
      <c r="A130">
        <v>131</v>
      </c>
      <c r="B130" t="s">
        <v>746</v>
      </c>
      <c r="C130" t="s">
        <v>208</v>
      </c>
      <c r="D130" t="s">
        <v>4963</v>
      </c>
      <c r="E130" s="190" t="s">
        <v>6580</v>
      </c>
    </row>
    <row r="131" spans="1:5" hidden="1" x14ac:dyDescent="0.25">
      <c r="A131">
        <v>21114</v>
      </c>
      <c r="B131" t="s">
        <v>747</v>
      </c>
      <c r="C131" t="s">
        <v>192</v>
      </c>
      <c r="D131" t="s">
        <v>4963</v>
      </c>
      <c r="E131" s="190" t="s">
        <v>7108</v>
      </c>
    </row>
    <row r="132" spans="1:5" hidden="1" x14ac:dyDescent="0.25">
      <c r="A132">
        <v>119</v>
      </c>
      <c r="B132" t="s">
        <v>748</v>
      </c>
      <c r="C132" t="s">
        <v>192</v>
      </c>
      <c r="D132" t="s">
        <v>4966</v>
      </c>
      <c r="E132" s="190" t="s">
        <v>6846</v>
      </c>
    </row>
    <row r="133" spans="1:5" hidden="1" x14ac:dyDescent="0.25">
      <c r="A133">
        <v>122</v>
      </c>
      <c r="B133" t="s">
        <v>749</v>
      </c>
      <c r="C133" t="s">
        <v>192</v>
      </c>
      <c r="D133" t="s">
        <v>4963</v>
      </c>
      <c r="E133" s="190" t="s">
        <v>7109</v>
      </c>
    </row>
    <row r="134" spans="1:5" hidden="1" x14ac:dyDescent="0.25">
      <c r="A134">
        <v>20080</v>
      </c>
      <c r="B134" t="s">
        <v>750</v>
      </c>
      <c r="C134" t="s">
        <v>192</v>
      </c>
      <c r="D134" t="s">
        <v>4963</v>
      </c>
      <c r="E134" s="190" t="s">
        <v>6290</v>
      </c>
    </row>
    <row r="135" spans="1:5" hidden="1" x14ac:dyDescent="0.25">
      <c r="A135">
        <v>124</v>
      </c>
      <c r="B135" t="s">
        <v>751</v>
      </c>
      <c r="C135" t="s">
        <v>193</v>
      </c>
      <c r="D135" t="s">
        <v>4963</v>
      </c>
      <c r="E135" s="190" t="s">
        <v>6583</v>
      </c>
    </row>
    <row r="136" spans="1:5" hidden="1" x14ac:dyDescent="0.25">
      <c r="A136">
        <v>7334</v>
      </c>
      <c r="B136" t="s">
        <v>752</v>
      </c>
      <c r="C136" t="s">
        <v>193</v>
      </c>
      <c r="D136" t="s">
        <v>4963</v>
      </c>
      <c r="E136" s="190" t="s">
        <v>7110</v>
      </c>
    </row>
    <row r="137" spans="1:5" hidden="1" x14ac:dyDescent="0.25">
      <c r="A137">
        <v>45146</v>
      </c>
      <c r="B137" t="s">
        <v>6321</v>
      </c>
      <c r="C137" t="s">
        <v>208</v>
      </c>
      <c r="D137" t="s">
        <v>4963</v>
      </c>
      <c r="E137" s="190" t="s">
        <v>6584</v>
      </c>
    </row>
    <row r="138" spans="1:5" hidden="1" x14ac:dyDescent="0.25">
      <c r="A138">
        <v>123</v>
      </c>
      <c r="B138" t="s">
        <v>753</v>
      </c>
      <c r="C138" t="s">
        <v>193</v>
      </c>
      <c r="D138" t="s">
        <v>4966</v>
      </c>
      <c r="E138" s="190" t="s">
        <v>3605</v>
      </c>
    </row>
    <row r="139" spans="1:5" hidden="1" x14ac:dyDescent="0.25">
      <c r="A139">
        <v>127</v>
      </c>
      <c r="B139" t="s">
        <v>754</v>
      </c>
      <c r="C139" t="s">
        <v>193</v>
      </c>
      <c r="D139" t="s">
        <v>4963</v>
      </c>
      <c r="E139" s="190" t="s">
        <v>6585</v>
      </c>
    </row>
    <row r="140" spans="1:5" hidden="1" x14ac:dyDescent="0.25">
      <c r="A140">
        <v>133</v>
      </c>
      <c r="B140" t="s">
        <v>755</v>
      </c>
      <c r="C140" t="s">
        <v>193</v>
      </c>
      <c r="D140" t="s">
        <v>4963</v>
      </c>
      <c r="E140" s="190" t="s">
        <v>6586</v>
      </c>
    </row>
    <row r="141" spans="1:5" hidden="1" x14ac:dyDescent="0.25">
      <c r="A141">
        <v>43617</v>
      </c>
      <c r="B141" t="s">
        <v>756</v>
      </c>
      <c r="C141" t="s">
        <v>193</v>
      </c>
      <c r="D141" t="s">
        <v>4963</v>
      </c>
      <c r="E141" s="190" t="s">
        <v>6587</v>
      </c>
    </row>
    <row r="142" spans="1:5" hidden="1" x14ac:dyDescent="0.25">
      <c r="A142">
        <v>132</v>
      </c>
      <c r="B142" t="s">
        <v>757</v>
      </c>
      <c r="C142" t="s">
        <v>193</v>
      </c>
      <c r="D142" t="s">
        <v>4963</v>
      </c>
      <c r="E142" s="190" t="s">
        <v>404</v>
      </c>
    </row>
    <row r="143" spans="1:5" hidden="1" x14ac:dyDescent="0.25">
      <c r="A143">
        <v>43618</v>
      </c>
      <c r="B143" t="s">
        <v>758</v>
      </c>
      <c r="C143" t="s">
        <v>208</v>
      </c>
      <c r="D143" t="s">
        <v>4963</v>
      </c>
      <c r="E143" s="190" t="s">
        <v>6588</v>
      </c>
    </row>
    <row r="144" spans="1:5" hidden="1" x14ac:dyDescent="0.25">
      <c r="A144">
        <v>37476</v>
      </c>
      <c r="B144" t="s">
        <v>759</v>
      </c>
      <c r="C144" t="s">
        <v>192</v>
      </c>
      <c r="D144" t="s">
        <v>4963</v>
      </c>
      <c r="E144" s="190" t="s">
        <v>7111</v>
      </c>
    </row>
    <row r="145" spans="1:5" hidden="1" x14ac:dyDescent="0.25">
      <c r="A145">
        <v>37478</v>
      </c>
      <c r="B145" t="s">
        <v>760</v>
      </c>
      <c r="C145" t="s">
        <v>192</v>
      </c>
      <c r="D145" t="s">
        <v>4963</v>
      </c>
      <c r="E145" s="190" t="s">
        <v>7112</v>
      </c>
    </row>
    <row r="146" spans="1:5" hidden="1" x14ac:dyDescent="0.25">
      <c r="A146">
        <v>37477</v>
      </c>
      <c r="B146" t="s">
        <v>761</v>
      </c>
      <c r="C146" t="s">
        <v>192</v>
      </c>
      <c r="D146" t="s">
        <v>4963</v>
      </c>
      <c r="E146" s="190" t="s">
        <v>7113</v>
      </c>
    </row>
    <row r="147" spans="1:5" hidden="1" x14ac:dyDescent="0.25">
      <c r="A147">
        <v>37479</v>
      </c>
      <c r="B147" t="s">
        <v>762</v>
      </c>
      <c r="C147" t="s">
        <v>192</v>
      </c>
      <c r="D147" t="s">
        <v>4963</v>
      </c>
      <c r="E147" s="190" t="s">
        <v>7114</v>
      </c>
    </row>
    <row r="148" spans="1:5" hidden="1" x14ac:dyDescent="0.25">
      <c r="A148">
        <v>4319</v>
      </c>
      <c r="B148" t="s">
        <v>763</v>
      </c>
      <c r="C148" t="s">
        <v>192</v>
      </c>
      <c r="D148" t="s">
        <v>4963</v>
      </c>
      <c r="E148" s="190" t="s">
        <v>7115</v>
      </c>
    </row>
    <row r="149" spans="1:5" hidden="1" x14ac:dyDescent="0.25">
      <c r="A149">
        <v>42409</v>
      </c>
      <c r="B149" t="s">
        <v>764</v>
      </c>
      <c r="C149" t="s">
        <v>208</v>
      </c>
      <c r="D149" t="s">
        <v>4963</v>
      </c>
      <c r="E149" s="190" t="s">
        <v>6589</v>
      </c>
    </row>
    <row r="150" spans="1:5" hidden="1" x14ac:dyDescent="0.25">
      <c r="A150">
        <v>40553</v>
      </c>
      <c r="B150" t="s">
        <v>765</v>
      </c>
      <c r="C150" t="s">
        <v>222</v>
      </c>
      <c r="D150" t="s">
        <v>4977</v>
      </c>
      <c r="E150" s="190" t="s">
        <v>7116</v>
      </c>
    </row>
    <row r="151" spans="1:5" hidden="1" x14ac:dyDescent="0.25">
      <c r="A151">
        <v>6114</v>
      </c>
      <c r="B151" t="s">
        <v>766</v>
      </c>
      <c r="C151" t="s">
        <v>223</v>
      </c>
      <c r="D151" t="s">
        <v>4963</v>
      </c>
      <c r="E151" s="190" t="s">
        <v>7117</v>
      </c>
    </row>
    <row r="152" spans="1:5" hidden="1" x14ac:dyDescent="0.25">
      <c r="A152">
        <v>40912</v>
      </c>
      <c r="B152" t="s">
        <v>767</v>
      </c>
      <c r="C152" t="s">
        <v>224</v>
      </c>
      <c r="D152" t="s">
        <v>4963</v>
      </c>
      <c r="E152" s="190" t="s">
        <v>7118</v>
      </c>
    </row>
    <row r="153" spans="1:5" hidden="1" x14ac:dyDescent="0.25">
      <c r="A153">
        <v>247</v>
      </c>
      <c r="B153" t="s">
        <v>768</v>
      </c>
      <c r="C153" t="s">
        <v>223</v>
      </c>
      <c r="D153" t="s">
        <v>4963</v>
      </c>
      <c r="E153" s="190" t="s">
        <v>7117</v>
      </c>
    </row>
    <row r="154" spans="1:5" hidden="1" x14ac:dyDescent="0.25">
      <c r="A154">
        <v>40919</v>
      </c>
      <c r="B154" t="s">
        <v>769</v>
      </c>
      <c r="C154" t="s">
        <v>224</v>
      </c>
      <c r="D154" t="s">
        <v>4963</v>
      </c>
      <c r="E154" s="190" t="s">
        <v>7118</v>
      </c>
    </row>
    <row r="155" spans="1:5" hidden="1" x14ac:dyDescent="0.25">
      <c r="A155">
        <v>44499</v>
      </c>
      <c r="B155" t="s">
        <v>4998</v>
      </c>
      <c r="C155" t="s">
        <v>223</v>
      </c>
      <c r="D155" t="s">
        <v>4963</v>
      </c>
      <c r="E155" s="190" t="s">
        <v>7117</v>
      </c>
    </row>
    <row r="156" spans="1:5" hidden="1" x14ac:dyDescent="0.25">
      <c r="A156">
        <v>40984</v>
      </c>
      <c r="B156" t="s">
        <v>770</v>
      </c>
      <c r="C156" t="s">
        <v>224</v>
      </c>
      <c r="D156" t="s">
        <v>4963</v>
      </c>
      <c r="E156" s="190" t="s">
        <v>7118</v>
      </c>
    </row>
    <row r="157" spans="1:5" hidden="1" x14ac:dyDescent="0.25">
      <c r="A157">
        <v>248</v>
      </c>
      <c r="B157" t="s">
        <v>771</v>
      </c>
      <c r="C157" t="s">
        <v>223</v>
      </c>
      <c r="D157" t="s">
        <v>4963</v>
      </c>
      <c r="E157" s="190" t="s">
        <v>7084</v>
      </c>
    </row>
    <row r="158" spans="1:5" hidden="1" x14ac:dyDescent="0.25">
      <c r="A158">
        <v>41086</v>
      </c>
      <c r="B158" t="s">
        <v>772</v>
      </c>
      <c r="C158" t="s">
        <v>224</v>
      </c>
      <c r="D158" t="s">
        <v>4963</v>
      </c>
      <c r="E158" s="190" t="s">
        <v>7119</v>
      </c>
    </row>
    <row r="159" spans="1:5" hidden="1" x14ac:dyDescent="0.25">
      <c r="A159">
        <v>34466</v>
      </c>
      <c r="B159" t="s">
        <v>773</v>
      </c>
      <c r="C159" t="s">
        <v>223</v>
      </c>
      <c r="D159" t="s">
        <v>4963</v>
      </c>
      <c r="E159" s="190" t="s">
        <v>7117</v>
      </c>
    </row>
    <row r="160" spans="1:5" hidden="1" x14ac:dyDescent="0.25">
      <c r="A160">
        <v>41083</v>
      </c>
      <c r="B160" t="s">
        <v>774</v>
      </c>
      <c r="C160" t="s">
        <v>224</v>
      </c>
      <c r="D160" t="s">
        <v>4963</v>
      </c>
      <c r="E160" s="190" t="s">
        <v>7118</v>
      </c>
    </row>
    <row r="161" spans="1:5" hidden="1" x14ac:dyDescent="0.25">
      <c r="A161">
        <v>252</v>
      </c>
      <c r="B161" t="s">
        <v>775</v>
      </c>
      <c r="C161" t="s">
        <v>223</v>
      </c>
      <c r="D161" t="s">
        <v>4963</v>
      </c>
      <c r="E161" s="190" t="s">
        <v>7117</v>
      </c>
    </row>
    <row r="162" spans="1:5" hidden="1" x14ac:dyDescent="0.25">
      <c r="A162">
        <v>40909</v>
      </c>
      <c r="B162" t="s">
        <v>776</v>
      </c>
      <c r="C162" t="s">
        <v>224</v>
      </c>
      <c r="D162" t="s">
        <v>4963</v>
      </c>
      <c r="E162" s="190" t="s">
        <v>7118</v>
      </c>
    </row>
    <row r="163" spans="1:5" hidden="1" x14ac:dyDescent="0.25">
      <c r="A163">
        <v>242</v>
      </c>
      <c r="B163" t="s">
        <v>777</v>
      </c>
      <c r="C163" t="s">
        <v>223</v>
      </c>
      <c r="D163" t="s">
        <v>4963</v>
      </c>
      <c r="E163" s="190" t="s">
        <v>7084</v>
      </c>
    </row>
    <row r="164" spans="1:5" hidden="1" x14ac:dyDescent="0.25">
      <c r="A164">
        <v>41085</v>
      </c>
      <c r="B164" t="s">
        <v>778</v>
      </c>
      <c r="C164" t="s">
        <v>224</v>
      </c>
      <c r="D164" t="s">
        <v>4963</v>
      </c>
      <c r="E164" s="190" t="s">
        <v>7119</v>
      </c>
    </row>
    <row r="165" spans="1:5" hidden="1" x14ac:dyDescent="0.25">
      <c r="A165">
        <v>427</v>
      </c>
      <c r="B165" t="s">
        <v>779</v>
      </c>
      <c r="C165" t="s">
        <v>192</v>
      </c>
      <c r="D165" t="s">
        <v>4977</v>
      </c>
      <c r="E165" s="190" t="s">
        <v>7120</v>
      </c>
    </row>
    <row r="166" spans="1:5" hidden="1" x14ac:dyDescent="0.25">
      <c r="A166">
        <v>417</v>
      </c>
      <c r="B166" t="s">
        <v>780</v>
      </c>
      <c r="C166" t="s">
        <v>192</v>
      </c>
      <c r="D166" t="s">
        <v>4977</v>
      </c>
      <c r="E166" s="190" t="s">
        <v>4967</v>
      </c>
    </row>
    <row r="167" spans="1:5" hidden="1" x14ac:dyDescent="0.25">
      <c r="A167">
        <v>11273</v>
      </c>
      <c r="B167" t="s">
        <v>781</v>
      </c>
      <c r="C167" t="s">
        <v>192</v>
      </c>
      <c r="D167" t="s">
        <v>4977</v>
      </c>
      <c r="E167" s="190" t="s">
        <v>6567</v>
      </c>
    </row>
    <row r="168" spans="1:5" hidden="1" x14ac:dyDescent="0.25">
      <c r="A168">
        <v>11272</v>
      </c>
      <c r="B168" t="s">
        <v>782</v>
      </c>
      <c r="C168" t="s">
        <v>192</v>
      </c>
      <c r="D168" t="s">
        <v>4977</v>
      </c>
      <c r="E168" s="190" t="s">
        <v>7121</v>
      </c>
    </row>
    <row r="169" spans="1:5" hidden="1" x14ac:dyDescent="0.25">
      <c r="A169">
        <v>11275</v>
      </c>
      <c r="B169" t="s">
        <v>783</v>
      </c>
      <c r="C169" t="s">
        <v>192</v>
      </c>
      <c r="D169" t="s">
        <v>4977</v>
      </c>
      <c r="E169" s="190" t="s">
        <v>386</v>
      </c>
    </row>
    <row r="170" spans="1:5" hidden="1" x14ac:dyDescent="0.25">
      <c r="A170">
        <v>11274</v>
      </c>
      <c r="B170" t="s">
        <v>784</v>
      </c>
      <c r="C170" t="s">
        <v>192</v>
      </c>
      <c r="D170" t="s">
        <v>4977</v>
      </c>
      <c r="E170" s="190" t="s">
        <v>7122</v>
      </c>
    </row>
    <row r="171" spans="1:5" hidden="1" x14ac:dyDescent="0.25">
      <c r="A171">
        <v>38470</v>
      </c>
      <c r="B171" t="s">
        <v>785</v>
      </c>
      <c r="C171" t="s">
        <v>192</v>
      </c>
      <c r="D171" t="s">
        <v>4966</v>
      </c>
      <c r="E171" s="190" t="s">
        <v>7123</v>
      </c>
    </row>
    <row r="172" spans="1:5" hidden="1" x14ac:dyDescent="0.25">
      <c r="A172">
        <v>38547</v>
      </c>
      <c r="B172" t="s">
        <v>786</v>
      </c>
      <c r="C172" t="s">
        <v>192</v>
      </c>
      <c r="D172" t="s">
        <v>4963</v>
      </c>
      <c r="E172" s="190" t="s">
        <v>7124</v>
      </c>
    </row>
    <row r="173" spans="1:5" hidden="1" x14ac:dyDescent="0.25">
      <c r="A173">
        <v>38469</v>
      </c>
      <c r="B173" t="s">
        <v>787</v>
      </c>
      <c r="C173" t="s">
        <v>192</v>
      </c>
      <c r="D173" t="s">
        <v>4963</v>
      </c>
      <c r="E173" s="190" t="s">
        <v>7125</v>
      </c>
    </row>
    <row r="174" spans="1:5" hidden="1" x14ac:dyDescent="0.25">
      <c r="A174">
        <v>38467</v>
      </c>
      <c r="B174" t="s">
        <v>788</v>
      </c>
      <c r="C174" t="s">
        <v>192</v>
      </c>
      <c r="D174" t="s">
        <v>4963</v>
      </c>
      <c r="E174" s="190" t="s">
        <v>6949</v>
      </c>
    </row>
    <row r="175" spans="1:5" hidden="1" x14ac:dyDescent="0.25">
      <c r="A175">
        <v>38468</v>
      </c>
      <c r="B175" t="s">
        <v>789</v>
      </c>
      <c r="C175" t="s">
        <v>192</v>
      </c>
      <c r="D175" t="s">
        <v>4963</v>
      </c>
      <c r="E175" s="190" t="s">
        <v>7126</v>
      </c>
    </row>
    <row r="176" spans="1:5" hidden="1" x14ac:dyDescent="0.25">
      <c r="A176">
        <v>38471</v>
      </c>
      <c r="B176" t="s">
        <v>790</v>
      </c>
      <c r="C176" t="s">
        <v>192</v>
      </c>
      <c r="D176" t="s">
        <v>4963</v>
      </c>
      <c r="E176" s="190" t="s">
        <v>7127</v>
      </c>
    </row>
    <row r="177" spans="1:5" hidden="1" x14ac:dyDescent="0.25">
      <c r="A177">
        <v>37370</v>
      </c>
      <c r="B177" t="s">
        <v>5000</v>
      </c>
      <c r="C177" t="s">
        <v>223</v>
      </c>
      <c r="D177" t="s">
        <v>4966</v>
      </c>
      <c r="E177" s="190" t="s">
        <v>273</v>
      </c>
    </row>
    <row r="178" spans="1:5" hidden="1" x14ac:dyDescent="0.25">
      <c r="A178">
        <v>40862</v>
      </c>
      <c r="B178" t="s">
        <v>5001</v>
      </c>
      <c r="C178" t="s">
        <v>224</v>
      </c>
      <c r="D178" t="s">
        <v>4966</v>
      </c>
      <c r="E178" s="190" t="s">
        <v>5002</v>
      </c>
    </row>
    <row r="179" spans="1:5" hidden="1" x14ac:dyDescent="0.25">
      <c r="A179">
        <v>10658</v>
      </c>
      <c r="B179" t="s">
        <v>791</v>
      </c>
      <c r="C179" t="s">
        <v>192</v>
      </c>
      <c r="D179" t="s">
        <v>4977</v>
      </c>
      <c r="E179" s="190" t="s">
        <v>7128</v>
      </c>
    </row>
    <row r="180" spans="1:5" hidden="1" x14ac:dyDescent="0.25">
      <c r="A180">
        <v>253</v>
      </c>
      <c r="B180" t="s">
        <v>792</v>
      </c>
      <c r="C180" t="s">
        <v>223</v>
      </c>
      <c r="D180" t="s">
        <v>4966</v>
      </c>
      <c r="E180" s="190" t="s">
        <v>7129</v>
      </c>
    </row>
    <row r="181" spans="1:5" hidden="1" x14ac:dyDescent="0.25">
      <c r="A181">
        <v>40809</v>
      </c>
      <c r="B181" t="s">
        <v>794</v>
      </c>
      <c r="C181" t="s">
        <v>224</v>
      </c>
      <c r="D181" t="s">
        <v>4963</v>
      </c>
      <c r="E181" s="190" t="s">
        <v>7130</v>
      </c>
    </row>
    <row r="182" spans="1:5" hidden="1" x14ac:dyDescent="0.25">
      <c r="A182">
        <v>42428</v>
      </c>
      <c r="B182" t="s">
        <v>795</v>
      </c>
      <c r="C182" t="s">
        <v>192</v>
      </c>
      <c r="D182" t="s">
        <v>4977</v>
      </c>
      <c r="E182" s="190" t="s">
        <v>5003</v>
      </c>
    </row>
    <row r="183" spans="1:5" hidden="1" x14ac:dyDescent="0.25">
      <c r="A183">
        <v>301</v>
      </c>
      <c r="B183" t="s">
        <v>796</v>
      </c>
      <c r="C183" t="s">
        <v>192</v>
      </c>
      <c r="D183" t="s">
        <v>4966</v>
      </c>
      <c r="E183" s="190" t="s">
        <v>7131</v>
      </c>
    </row>
    <row r="184" spans="1:5" hidden="1" x14ac:dyDescent="0.25">
      <c r="A184">
        <v>296</v>
      </c>
      <c r="B184" t="s">
        <v>797</v>
      </c>
      <c r="C184" t="s">
        <v>192</v>
      </c>
      <c r="D184" t="s">
        <v>4963</v>
      </c>
      <c r="E184" s="190" t="s">
        <v>7072</v>
      </c>
    </row>
    <row r="185" spans="1:5" hidden="1" x14ac:dyDescent="0.25">
      <c r="A185">
        <v>297</v>
      </c>
      <c r="B185" t="s">
        <v>798</v>
      </c>
      <c r="C185" t="s">
        <v>192</v>
      </c>
      <c r="D185" t="s">
        <v>4963</v>
      </c>
      <c r="E185" s="190" t="s">
        <v>5004</v>
      </c>
    </row>
    <row r="186" spans="1:5" hidden="1" x14ac:dyDescent="0.25">
      <c r="A186">
        <v>299</v>
      </c>
      <c r="B186" t="s">
        <v>799</v>
      </c>
      <c r="C186" t="s">
        <v>192</v>
      </c>
      <c r="D186" t="s">
        <v>4963</v>
      </c>
      <c r="E186" s="190" t="s">
        <v>6644</v>
      </c>
    </row>
    <row r="187" spans="1:5" hidden="1" x14ac:dyDescent="0.25">
      <c r="A187">
        <v>300</v>
      </c>
      <c r="B187" t="s">
        <v>800</v>
      </c>
      <c r="C187" t="s">
        <v>192</v>
      </c>
      <c r="D187" t="s">
        <v>4963</v>
      </c>
      <c r="E187" s="190" t="s">
        <v>7132</v>
      </c>
    </row>
    <row r="188" spans="1:5" hidden="1" x14ac:dyDescent="0.25">
      <c r="A188">
        <v>20085</v>
      </c>
      <c r="B188" t="s">
        <v>801</v>
      </c>
      <c r="C188" t="s">
        <v>192</v>
      </c>
      <c r="D188" t="s">
        <v>4963</v>
      </c>
      <c r="E188" s="190" t="s">
        <v>252</v>
      </c>
    </row>
    <row r="189" spans="1:5" hidden="1" x14ac:dyDescent="0.25">
      <c r="A189">
        <v>298</v>
      </c>
      <c r="B189" t="s">
        <v>802</v>
      </c>
      <c r="C189" t="s">
        <v>192</v>
      </c>
      <c r="D189" t="s">
        <v>4963</v>
      </c>
      <c r="E189" s="190" t="s">
        <v>196</v>
      </c>
    </row>
    <row r="190" spans="1:5" hidden="1" x14ac:dyDescent="0.25">
      <c r="A190">
        <v>311</v>
      </c>
      <c r="B190" t="s">
        <v>803</v>
      </c>
      <c r="C190" t="s">
        <v>192</v>
      </c>
      <c r="D190" t="s">
        <v>4963</v>
      </c>
      <c r="E190" s="190" t="s">
        <v>7133</v>
      </c>
    </row>
    <row r="191" spans="1:5" hidden="1" x14ac:dyDescent="0.25">
      <c r="A191">
        <v>318</v>
      </c>
      <c r="B191" t="s">
        <v>804</v>
      </c>
      <c r="C191" t="s">
        <v>192</v>
      </c>
      <c r="D191" t="s">
        <v>4963</v>
      </c>
      <c r="E191" s="190" t="s">
        <v>5258</v>
      </c>
    </row>
    <row r="192" spans="1:5" hidden="1" x14ac:dyDescent="0.25">
      <c r="A192">
        <v>319</v>
      </c>
      <c r="B192" t="s">
        <v>805</v>
      </c>
      <c r="C192" t="s">
        <v>192</v>
      </c>
      <c r="D192" t="s">
        <v>4963</v>
      </c>
      <c r="E192" s="190" t="s">
        <v>7134</v>
      </c>
    </row>
    <row r="193" spans="1:5" hidden="1" x14ac:dyDescent="0.25">
      <c r="A193">
        <v>303</v>
      </c>
      <c r="B193" t="s">
        <v>806</v>
      </c>
      <c r="C193" t="s">
        <v>192</v>
      </c>
      <c r="D193" t="s">
        <v>4963</v>
      </c>
      <c r="E193" s="190" t="s">
        <v>4970</v>
      </c>
    </row>
    <row r="194" spans="1:5" hidden="1" x14ac:dyDescent="0.25">
      <c r="A194">
        <v>305</v>
      </c>
      <c r="B194" t="s">
        <v>807</v>
      </c>
      <c r="C194" t="s">
        <v>192</v>
      </c>
      <c r="D194" t="s">
        <v>4963</v>
      </c>
      <c r="E194" s="190" t="s">
        <v>7135</v>
      </c>
    </row>
    <row r="195" spans="1:5" hidden="1" x14ac:dyDescent="0.25">
      <c r="A195">
        <v>306</v>
      </c>
      <c r="B195" t="s">
        <v>808</v>
      </c>
      <c r="C195" t="s">
        <v>192</v>
      </c>
      <c r="D195" t="s">
        <v>4963</v>
      </c>
      <c r="E195" s="190" t="s">
        <v>6450</v>
      </c>
    </row>
    <row r="196" spans="1:5" hidden="1" x14ac:dyDescent="0.25">
      <c r="A196">
        <v>307</v>
      </c>
      <c r="B196" t="s">
        <v>809</v>
      </c>
      <c r="C196" t="s">
        <v>192</v>
      </c>
      <c r="D196" t="s">
        <v>4963</v>
      </c>
      <c r="E196" s="190" t="s">
        <v>7136</v>
      </c>
    </row>
    <row r="197" spans="1:5" hidden="1" x14ac:dyDescent="0.25">
      <c r="A197">
        <v>309</v>
      </c>
      <c r="B197" t="s">
        <v>810</v>
      </c>
      <c r="C197" t="s">
        <v>192</v>
      </c>
      <c r="D197" t="s">
        <v>4963</v>
      </c>
      <c r="E197" s="190" t="s">
        <v>7137</v>
      </c>
    </row>
    <row r="198" spans="1:5" hidden="1" x14ac:dyDescent="0.25">
      <c r="A198">
        <v>310</v>
      </c>
      <c r="B198" t="s">
        <v>811</v>
      </c>
      <c r="C198" t="s">
        <v>192</v>
      </c>
      <c r="D198" t="s">
        <v>4963</v>
      </c>
      <c r="E198" s="190" t="s">
        <v>7138</v>
      </c>
    </row>
    <row r="199" spans="1:5" hidden="1" x14ac:dyDescent="0.25">
      <c r="A199">
        <v>328</v>
      </c>
      <c r="B199" t="s">
        <v>812</v>
      </c>
      <c r="C199" t="s">
        <v>192</v>
      </c>
      <c r="D199" t="s">
        <v>4963</v>
      </c>
      <c r="E199" s="190" t="s">
        <v>7139</v>
      </c>
    </row>
    <row r="200" spans="1:5" hidden="1" x14ac:dyDescent="0.25">
      <c r="A200">
        <v>325</v>
      </c>
      <c r="B200" t="s">
        <v>813</v>
      </c>
      <c r="C200" t="s">
        <v>192</v>
      </c>
      <c r="D200" t="s">
        <v>4963</v>
      </c>
      <c r="E200" s="190" t="s">
        <v>5617</v>
      </c>
    </row>
    <row r="201" spans="1:5" hidden="1" x14ac:dyDescent="0.25">
      <c r="A201">
        <v>20326</v>
      </c>
      <c r="B201" t="s">
        <v>814</v>
      </c>
      <c r="C201" t="s">
        <v>192</v>
      </c>
      <c r="D201" t="s">
        <v>4963</v>
      </c>
      <c r="E201" s="190" t="s">
        <v>6618</v>
      </c>
    </row>
    <row r="202" spans="1:5" hidden="1" x14ac:dyDescent="0.25">
      <c r="A202">
        <v>329</v>
      </c>
      <c r="B202" t="s">
        <v>815</v>
      </c>
      <c r="C202" t="s">
        <v>192</v>
      </c>
      <c r="D202" t="s">
        <v>4963</v>
      </c>
      <c r="E202" s="190" t="s">
        <v>6646</v>
      </c>
    </row>
    <row r="203" spans="1:5" hidden="1" x14ac:dyDescent="0.25">
      <c r="A203">
        <v>308</v>
      </c>
      <c r="B203" t="s">
        <v>816</v>
      </c>
      <c r="C203" t="s">
        <v>192</v>
      </c>
      <c r="D203" t="s">
        <v>4963</v>
      </c>
      <c r="E203" s="190" t="s">
        <v>7140</v>
      </c>
    </row>
    <row r="204" spans="1:5" hidden="1" x14ac:dyDescent="0.25">
      <c r="A204">
        <v>39642</v>
      </c>
      <c r="B204" t="s">
        <v>817</v>
      </c>
      <c r="C204" t="s">
        <v>192</v>
      </c>
      <c r="D204" t="s">
        <v>4963</v>
      </c>
      <c r="E204" s="190" t="s">
        <v>268</v>
      </c>
    </row>
    <row r="205" spans="1:5" hidden="1" x14ac:dyDescent="0.25">
      <c r="A205">
        <v>39641</v>
      </c>
      <c r="B205" t="s">
        <v>818</v>
      </c>
      <c r="C205" t="s">
        <v>192</v>
      </c>
      <c r="D205" t="s">
        <v>4963</v>
      </c>
      <c r="E205" s="190" t="s">
        <v>311</v>
      </c>
    </row>
    <row r="206" spans="1:5" hidden="1" x14ac:dyDescent="0.25">
      <c r="A206">
        <v>39643</v>
      </c>
      <c r="B206" t="s">
        <v>820</v>
      </c>
      <c r="C206" t="s">
        <v>192</v>
      </c>
      <c r="D206" t="s">
        <v>4963</v>
      </c>
      <c r="E206" s="190" t="s">
        <v>354</v>
      </c>
    </row>
    <row r="207" spans="1:5" hidden="1" x14ac:dyDescent="0.25">
      <c r="A207">
        <v>39644</v>
      </c>
      <c r="B207" t="s">
        <v>821</v>
      </c>
      <c r="C207" t="s">
        <v>192</v>
      </c>
      <c r="D207" t="s">
        <v>4963</v>
      </c>
      <c r="E207" s="190" t="s">
        <v>6599</v>
      </c>
    </row>
    <row r="208" spans="1:5" hidden="1" x14ac:dyDescent="0.25">
      <c r="A208">
        <v>39645</v>
      </c>
      <c r="B208" t="s">
        <v>822</v>
      </c>
      <c r="C208" t="s">
        <v>192</v>
      </c>
      <c r="D208" t="s">
        <v>4963</v>
      </c>
      <c r="E208" s="190" t="s">
        <v>7141</v>
      </c>
    </row>
    <row r="209" spans="1:5" hidden="1" x14ac:dyDescent="0.25">
      <c r="A209">
        <v>41610</v>
      </c>
      <c r="B209" t="s">
        <v>823</v>
      </c>
      <c r="C209" t="s">
        <v>192</v>
      </c>
      <c r="D209" t="s">
        <v>4963</v>
      </c>
      <c r="E209" s="190" t="s">
        <v>7142</v>
      </c>
    </row>
    <row r="210" spans="1:5" hidden="1" x14ac:dyDescent="0.25">
      <c r="A210">
        <v>41611</v>
      </c>
      <c r="B210" t="s">
        <v>824</v>
      </c>
      <c r="C210" t="s">
        <v>192</v>
      </c>
      <c r="D210" t="s">
        <v>4963</v>
      </c>
      <c r="E210" s="190" t="s">
        <v>7143</v>
      </c>
    </row>
    <row r="211" spans="1:5" hidden="1" x14ac:dyDescent="0.25">
      <c r="A211">
        <v>41612</v>
      </c>
      <c r="B211" t="s">
        <v>825</v>
      </c>
      <c r="C211" t="s">
        <v>192</v>
      </c>
      <c r="D211" t="s">
        <v>4963</v>
      </c>
      <c r="E211" s="190" t="s">
        <v>7144</v>
      </c>
    </row>
    <row r="212" spans="1:5" hidden="1" x14ac:dyDescent="0.25">
      <c r="A212">
        <v>41637</v>
      </c>
      <c r="B212" t="s">
        <v>826</v>
      </c>
      <c r="C212" t="s">
        <v>192</v>
      </c>
      <c r="D212" t="s">
        <v>4963</v>
      </c>
      <c r="E212" s="190" t="s">
        <v>7145</v>
      </c>
    </row>
    <row r="213" spans="1:5" hidden="1" x14ac:dyDescent="0.25">
      <c r="A213">
        <v>41638</v>
      </c>
      <c r="B213" t="s">
        <v>827</v>
      </c>
      <c r="C213" t="s">
        <v>192</v>
      </c>
      <c r="D213" t="s">
        <v>4963</v>
      </c>
      <c r="E213" s="190" t="s">
        <v>7146</v>
      </c>
    </row>
    <row r="214" spans="1:5" hidden="1" x14ac:dyDescent="0.25">
      <c r="A214">
        <v>41639</v>
      </c>
      <c r="B214" t="s">
        <v>828</v>
      </c>
      <c r="C214" t="s">
        <v>192</v>
      </c>
      <c r="D214" t="s">
        <v>4963</v>
      </c>
      <c r="E214" s="190" t="s">
        <v>7147</v>
      </c>
    </row>
    <row r="215" spans="1:5" hidden="1" x14ac:dyDescent="0.25">
      <c r="A215">
        <v>11789</v>
      </c>
      <c r="B215" t="s">
        <v>829</v>
      </c>
      <c r="C215" t="s">
        <v>192</v>
      </c>
      <c r="D215" t="s">
        <v>4977</v>
      </c>
      <c r="E215" s="190" t="s">
        <v>243</v>
      </c>
    </row>
    <row r="216" spans="1:5" hidden="1" x14ac:dyDescent="0.25">
      <c r="A216">
        <v>20975</v>
      </c>
      <c r="B216" t="s">
        <v>830</v>
      </c>
      <c r="C216" t="s">
        <v>192</v>
      </c>
      <c r="D216" t="s">
        <v>4963</v>
      </c>
      <c r="E216" s="190" t="s">
        <v>1613</v>
      </c>
    </row>
    <row r="217" spans="1:5" hidden="1" x14ac:dyDescent="0.25">
      <c r="A217">
        <v>20976</v>
      </c>
      <c r="B217" t="s">
        <v>831</v>
      </c>
      <c r="C217" t="s">
        <v>192</v>
      </c>
      <c r="D217" t="s">
        <v>4963</v>
      </c>
      <c r="E217" s="190" t="s">
        <v>1181</v>
      </c>
    </row>
    <row r="218" spans="1:5" hidden="1" x14ac:dyDescent="0.25">
      <c r="A218">
        <v>40340</v>
      </c>
      <c r="B218" t="s">
        <v>832</v>
      </c>
      <c r="C218" t="s">
        <v>192</v>
      </c>
      <c r="D218" t="s">
        <v>4963</v>
      </c>
      <c r="E218" s="190" t="s">
        <v>6885</v>
      </c>
    </row>
    <row r="219" spans="1:5" hidden="1" x14ac:dyDescent="0.25">
      <c r="A219">
        <v>40341</v>
      </c>
      <c r="B219" t="s">
        <v>833</v>
      </c>
      <c r="C219" t="s">
        <v>192</v>
      </c>
      <c r="D219" t="s">
        <v>4963</v>
      </c>
      <c r="E219" s="190" t="s">
        <v>7148</v>
      </c>
    </row>
    <row r="220" spans="1:5" hidden="1" x14ac:dyDescent="0.25">
      <c r="A220">
        <v>40342</v>
      </c>
      <c r="B220" t="s">
        <v>834</v>
      </c>
      <c r="C220" t="s">
        <v>192</v>
      </c>
      <c r="D220" t="s">
        <v>4963</v>
      </c>
      <c r="E220" s="190" t="s">
        <v>7149</v>
      </c>
    </row>
    <row r="221" spans="1:5" hidden="1" x14ac:dyDescent="0.25">
      <c r="A221">
        <v>40343</v>
      </c>
      <c r="B221" t="s">
        <v>835</v>
      </c>
      <c r="C221" t="s">
        <v>192</v>
      </c>
      <c r="D221" t="s">
        <v>4963</v>
      </c>
      <c r="E221" s="190" t="s">
        <v>7150</v>
      </c>
    </row>
    <row r="222" spans="1:5" hidden="1" x14ac:dyDescent="0.25">
      <c r="A222">
        <v>40344</v>
      </c>
      <c r="B222" t="s">
        <v>836</v>
      </c>
      <c r="C222" t="s">
        <v>192</v>
      </c>
      <c r="D222" t="s">
        <v>4963</v>
      </c>
      <c r="E222" s="190" t="s">
        <v>7151</v>
      </c>
    </row>
    <row r="223" spans="1:5" hidden="1" x14ac:dyDescent="0.25">
      <c r="A223">
        <v>40345</v>
      </c>
      <c r="B223" t="s">
        <v>838</v>
      </c>
      <c r="C223" t="s">
        <v>192</v>
      </c>
      <c r="D223" t="s">
        <v>4963</v>
      </c>
      <c r="E223" s="190" t="s">
        <v>7152</v>
      </c>
    </row>
    <row r="224" spans="1:5" hidden="1" x14ac:dyDescent="0.25">
      <c r="A224">
        <v>40346</v>
      </c>
      <c r="B224" t="s">
        <v>839</v>
      </c>
      <c r="C224" t="s">
        <v>192</v>
      </c>
      <c r="D224" t="s">
        <v>4963</v>
      </c>
      <c r="E224" s="190" t="s">
        <v>5716</v>
      </c>
    </row>
    <row r="225" spans="1:5" hidden="1" x14ac:dyDescent="0.25">
      <c r="A225">
        <v>40347</v>
      </c>
      <c r="B225" t="s">
        <v>840</v>
      </c>
      <c r="C225" t="s">
        <v>192</v>
      </c>
      <c r="D225" t="s">
        <v>4963</v>
      </c>
      <c r="E225" s="190" t="s">
        <v>7153</v>
      </c>
    </row>
    <row r="226" spans="1:5" hidden="1" x14ac:dyDescent="0.25">
      <c r="A226">
        <v>6138</v>
      </c>
      <c r="B226" t="s">
        <v>841</v>
      </c>
      <c r="C226" t="s">
        <v>192</v>
      </c>
      <c r="D226" t="s">
        <v>4963</v>
      </c>
      <c r="E226" s="190" t="s">
        <v>416</v>
      </c>
    </row>
    <row r="227" spans="1:5" hidden="1" x14ac:dyDescent="0.25">
      <c r="A227">
        <v>43424</v>
      </c>
      <c r="B227" t="s">
        <v>842</v>
      </c>
      <c r="C227" t="s">
        <v>192</v>
      </c>
      <c r="D227" t="s">
        <v>4963</v>
      </c>
      <c r="E227" s="190" t="s">
        <v>7154</v>
      </c>
    </row>
    <row r="228" spans="1:5" hidden="1" x14ac:dyDescent="0.25">
      <c r="A228">
        <v>43426</v>
      </c>
      <c r="B228" t="s">
        <v>843</v>
      </c>
      <c r="C228" t="s">
        <v>192</v>
      </c>
      <c r="D228" t="s">
        <v>4963</v>
      </c>
      <c r="E228" s="190" t="s">
        <v>7155</v>
      </c>
    </row>
    <row r="229" spans="1:5" hidden="1" x14ac:dyDescent="0.25">
      <c r="A229">
        <v>12565</v>
      </c>
      <c r="B229" t="s">
        <v>844</v>
      </c>
      <c r="C229" t="s">
        <v>192</v>
      </c>
      <c r="D229" t="s">
        <v>4963</v>
      </c>
      <c r="E229" s="190" t="s">
        <v>7156</v>
      </c>
    </row>
    <row r="230" spans="1:5" hidden="1" x14ac:dyDescent="0.25">
      <c r="A230">
        <v>12567</v>
      </c>
      <c r="B230" t="s">
        <v>845</v>
      </c>
      <c r="C230" t="s">
        <v>192</v>
      </c>
      <c r="D230" t="s">
        <v>4963</v>
      </c>
      <c r="E230" s="190" t="s">
        <v>7157</v>
      </c>
    </row>
    <row r="231" spans="1:5" hidden="1" x14ac:dyDescent="0.25">
      <c r="A231">
        <v>12568</v>
      </c>
      <c r="B231" t="s">
        <v>846</v>
      </c>
      <c r="C231" t="s">
        <v>192</v>
      </c>
      <c r="D231" t="s">
        <v>4963</v>
      </c>
      <c r="E231" s="190" t="s">
        <v>7158</v>
      </c>
    </row>
    <row r="232" spans="1:5" hidden="1" x14ac:dyDescent="0.25">
      <c r="A232">
        <v>43441</v>
      </c>
      <c r="B232" t="s">
        <v>847</v>
      </c>
      <c r="C232" t="s">
        <v>192</v>
      </c>
      <c r="D232" t="s">
        <v>4963</v>
      </c>
      <c r="E232" s="190" t="s">
        <v>7159</v>
      </c>
    </row>
    <row r="233" spans="1:5" hidden="1" x14ac:dyDescent="0.25">
      <c r="A233">
        <v>43423</v>
      </c>
      <c r="B233" t="s">
        <v>848</v>
      </c>
      <c r="C233" t="s">
        <v>192</v>
      </c>
      <c r="D233" t="s">
        <v>4963</v>
      </c>
      <c r="E233" s="190" t="s">
        <v>7160</v>
      </c>
    </row>
    <row r="234" spans="1:5" hidden="1" x14ac:dyDescent="0.25">
      <c r="A234">
        <v>12532</v>
      </c>
      <c r="B234" t="s">
        <v>849</v>
      </c>
      <c r="C234" t="s">
        <v>192</v>
      </c>
      <c r="D234" t="s">
        <v>4963</v>
      </c>
      <c r="E234" s="190" t="s">
        <v>7161</v>
      </c>
    </row>
    <row r="235" spans="1:5" hidden="1" x14ac:dyDescent="0.25">
      <c r="A235">
        <v>43444</v>
      </c>
      <c r="B235" t="s">
        <v>850</v>
      </c>
      <c r="C235" t="s">
        <v>192</v>
      </c>
      <c r="D235" t="s">
        <v>4963</v>
      </c>
      <c r="E235" s="190" t="s">
        <v>7162</v>
      </c>
    </row>
    <row r="236" spans="1:5" hidden="1" x14ac:dyDescent="0.25">
      <c r="A236">
        <v>12551</v>
      </c>
      <c r="B236" t="s">
        <v>851</v>
      </c>
      <c r="C236" t="s">
        <v>192</v>
      </c>
      <c r="D236" t="s">
        <v>4963</v>
      </c>
      <c r="E236" s="190" t="s">
        <v>7163</v>
      </c>
    </row>
    <row r="237" spans="1:5" hidden="1" x14ac:dyDescent="0.25">
      <c r="A237">
        <v>43442</v>
      </c>
      <c r="B237" t="s">
        <v>852</v>
      </c>
      <c r="C237" t="s">
        <v>192</v>
      </c>
      <c r="D237" t="s">
        <v>4963</v>
      </c>
      <c r="E237" s="190" t="s">
        <v>7164</v>
      </c>
    </row>
    <row r="238" spans="1:5" hidden="1" x14ac:dyDescent="0.25">
      <c r="A238">
        <v>43443</v>
      </c>
      <c r="B238" t="s">
        <v>853</v>
      </c>
      <c r="C238" t="s">
        <v>192</v>
      </c>
      <c r="D238" t="s">
        <v>4963</v>
      </c>
      <c r="E238" s="190" t="s">
        <v>7165</v>
      </c>
    </row>
    <row r="239" spans="1:5" hidden="1" x14ac:dyDescent="0.25">
      <c r="A239">
        <v>12544</v>
      </c>
      <c r="B239" t="s">
        <v>854</v>
      </c>
      <c r="C239" t="s">
        <v>192</v>
      </c>
      <c r="D239" t="s">
        <v>4963</v>
      </c>
      <c r="E239" s="190" t="s">
        <v>7166</v>
      </c>
    </row>
    <row r="240" spans="1:5" hidden="1" x14ac:dyDescent="0.25">
      <c r="A240">
        <v>12547</v>
      </c>
      <c r="B240" t="s">
        <v>855</v>
      </c>
      <c r="C240" t="s">
        <v>192</v>
      </c>
      <c r="D240" t="s">
        <v>4963</v>
      </c>
      <c r="E240" s="190" t="s">
        <v>7167</v>
      </c>
    </row>
    <row r="241" spans="1:5" hidden="1" x14ac:dyDescent="0.25">
      <c r="A241">
        <v>43445</v>
      </c>
      <c r="B241" t="s">
        <v>856</v>
      </c>
      <c r="C241" t="s">
        <v>192</v>
      </c>
      <c r="D241" t="s">
        <v>4963</v>
      </c>
      <c r="E241" s="190" t="s">
        <v>7168</v>
      </c>
    </row>
    <row r="242" spans="1:5" hidden="1" x14ac:dyDescent="0.25">
      <c r="A242">
        <v>12563</v>
      </c>
      <c r="B242" t="s">
        <v>857</v>
      </c>
      <c r="C242" t="s">
        <v>192</v>
      </c>
      <c r="D242" t="s">
        <v>4963</v>
      </c>
      <c r="E242" s="190" t="s">
        <v>7169</v>
      </c>
    </row>
    <row r="243" spans="1:5" hidden="1" x14ac:dyDescent="0.25">
      <c r="A243">
        <v>43425</v>
      </c>
      <c r="B243" t="s">
        <v>858</v>
      </c>
      <c r="C243" t="s">
        <v>192</v>
      </c>
      <c r="D243" t="s">
        <v>4963</v>
      </c>
      <c r="E243" s="190" t="s">
        <v>7170</v>
      </c>
    </row>
    <row r="244" spans="1:5" hidden="1" x14ac:dyDescent="0.25">
      <c r="A244">
        <v>43446</v>
      </c>
      <c r="B244" t="s">
        <v>859</v>
      </c>
      <c r="C244" t="s">
        <v>192</v>
      </c>
      <c r="D244" t="s">
        <v>4963</v>
      </c>
      <c r="E244" s="190" t="s">
        <v>7171</v>
      </c>
    </row>
    <row r="245" spans="1:5" hidden="1" x14ac:dyDescent="0.25">
      <c r="A245">
        <v>43447</v>
      </c>
      <c r="B245" t="s">
        <v>860</v>
      </c>
      <c r="C245" t="s">
        <v>192</v>
      </c>
      <c r="D245" t="s">
        <v>4963</v>
      </c>
      <c r="E245" s="190" t="s">
        <v>7172</v>
      </c>
    </row>
    <row r="246" spans="1:5" hidden="1" x14ac:dyDescent="0.25">
      <c r="A246">
        <v>43448</v>
      </c>
      <c r="B246" t="s">
        <v>861</v>
      </c>
      <c r="C246" t="s">
        <v>192</v>
      </c>
      <c r="D246" t="s">
        <v>4963</v>
      </c>
      <c r="E246" s="190" t="s">
        <v>7173</v>
      </c>
    </row>
    <row r="247" spans="1:5" hidden="1" x14ac:dyDescent="0.25">
      <c r="A247">
        <v>13761</v>
      </c>
      <c r="B247" t="s">
        <v>862</v>
      </c>
      <c r="C247" t="s">
        <v>192</v>
      </c>
      <c r="D247" t="s">
        <v>4963</v>
      </c>
      <c r="E247" s="190" t="s">
        <v>5007</v>
      </c>
    </row>
    <row r="248" spans="1:5" hidden="1" x14ac:dyDescent="0.25">
      <c r="A248">
        <v>4814</v>
      </c>
      <c r="B248" t="s">
        <v>863</v>
      </c>
      <c r="C248" t="s">
        <v>192</v>
      </c>
      <c r="D248" t="s">
        <v>4963</v>
      </c>
      <c r="E248" s="190" t="s">
        <v>7174</v>
      </c>
    </row>
    <row r="249" spans="1:5" hidden="1" x14ac:dyDescent="0.25">
      <c r="A249">
        <v>44473</v>
      </c>
      <c r="B249" t="s">
        <v>864</v>
      </c>
      <c r="C249" t="s">
        <v>192</v>
      </c>
      <c r="D249" t="s">
        <v>4977</v>
      </c>
      <c r="E249" s="190" t="s">
        <v>7175</v>
      </c>
    </row>
    <row r="250" spans="1:5" hidden="1" x14ac:dyDescent="0.25">
      <c r="A250">
        <v>6122</v>
      </c>
      <c r="B250" t="s">
        <v>865</v>
      </c>
      <c r="C250" t="s">
        <v>223</v>
      </c>
      <c r="D250" t="s">
        <v>4963</v>
      </c>
      <c r="E250" s="190" t="s">
        <v>7176</v>
      </c>
    </row>
    <row r="251" spans="1:5" hidden="1" x14ac:dyDescent="0.25">
      <c r="A251">
        <v>40810</v>
      </c>
      <c r="B251" t="s">
        <v>866</v>
      </c>
      <c r="C251" t="s">
        <v>224</v>
      </c>
      <c r="D251" t="s">
        <v>4963</v>
      </c>
      <c r="E251" s="190" t="s">
        <v>7177</v>
      </c>
    </row>
    <row r="252" spans="1:5" hidden="1" x14ac:dyDescent="0.25">
      <c r="A252">
        <v>21100</v>
      </c>
      <c r="B252" t="s">
        <v>867</v>
      </c>
      <c r="C252" t="s">
        <v>192</v>
      </c>
      <c r="D252" t="s">
        <v>4963</v>
      </c>
      <c r="E252" s="190" t="s">
        <v>7178</v>
      </c>
    </row>
    <row r="253" spans="1:5" hidden="1" x14ac:dyDescent="0.25">
      <c r="A253">
        <v>11816</v>
      </c>
      <c r="B253" t="s">
        <v>868</v>
      </c>
      <c r="C253" t="s">
        <v>192</v>
      </c>
      <c r="D253" t="s">
        <v>4966</v>
      </c>
      <c r="E253" s="190" t="s">
        <v>7179</v>
      </c>
    </row>
    <row r="254" spans="1:5" hidden="1" x14ac:dyDescent="0.25">
      <c r="A254">
        <v>11814</v>
      </c>
      <c r="B254" t="s">
        <v>869</v>
      </c>
      <c r="C254" t="s">
        <v>192</v>
      </c>
      <c r="D254" t="s">
        <v>4963</v>
      </c>
      <c r="E254" s="190" t="s">
        <v>7180</v>
      </c>
    </row>
    <row r="255" spans="1:5" hidden="1" x14ac:dyDescent="0.25">
      <c r="A255">
        <v>14186</v>
      </c>
      <c r="B255" t="s">
        <v>870</v>
      </c>
      <c r="C255" t="s">
        <v>192</v>
      </c>
      <c r="D255" t="s">
        <v>4963</v>
      </c>
      <c r="E255" s="190" t="s">
        <v>7181</v>
      </c>
    </row>
    <row r="256" spans="1:5" hidden="1" x14ac:dyDescent="0.25">
      <c r="A256">
        <v>14185</v>
      </c>
      <c r="B256" t="s">
        <v>871</v>
      </c>
      <c r="C256" t="s">
        <v>192</v>
      </c>
      <c r="D256" t="s">
        <v>4963</v>
      </c>
      <c r="E256" s="190" t="s">
        <v>7182</v>
      </c>
    </row>
    <row r="257" spans="1:5" hidden="1" x14ac:dyDescent="0.25">
      <c r="A257">
        <v>11811</v>
      </c>
      <c r="B257" t="s">
        <v>872</v>
      </c>
      <c r="C257" t="s">
        <v>192</v>
      </c>
      <c r="D257" t="s">
        <v>4963</v>
      </c>
      <c r="E257" s="190" t="s">
        <v>7183</v>
      </c>
    </row>
    <row r="258" spans="1:5" hidden="1" x14ac:dyDescent="0.25">
      <c r="A258">
        <v>44498</v>
      </c>
      <c r="B258" t="s">
        <v>873</v>
      </c>
      <c r="C258" t="s">
        <v>192</v>
      </c>
      <c r="D258" t="s">
        <v>4977</v>
      </c>
      <c r="E258" s="190" t="s">
        <v>5009</v>
      </c>
    </row>
    <row r="259" spans="1:5" hidden="1" x14ac:dyDescent="0.25">
      <c r="A259">
        <v>34469</v>
      </c>
      <c r="B259" t="s">
        <v>874</v>
      </c>
      <c r="C259" t="s">
        <v>192</v>
      </c>
      <c r="D259" t="s">
        <v>4963</v>
      </c>
      <c r="E259" s="190" t="s">
        <v>7184</v>
      </c>
    </row>
    <row r="260" spans="1:5" hidden="1" x14ac:dyDescent="0.25">
      <c r="A260">
        <v>34476</v>
      </c>
      <c r="B260" t="s">
        <v>875</v>
      </c>
      <c r="C260" t="s">
        <v>192</v>
      </c>
      <c r="D260" t="s">
        <v>4963</v>
      </c>
      <c r="E260" s="190" t="s">
        <v>7185</v>
      </c>
    </row>
    <row r="261" spans="1:5" hidden="1" x14ac:dyDescent="0.25">
      <c r="A261">
        <v>34477</v>
      </c>
      <c r="B261" t="s">
        <v>876</v>
      </c>
      <c r="C261" t="s">
        <v>192</v>
      </c>
      <c r="D261" t="s">
        <v>4963</v>
      </c>
      <c r="E261" s="190" t="s">
        <v>7186</v>
      </c>
    </row>
    <row r="262" spans="1:5" hidden="1" x14ac:dyDescent="0.25">
      <c r="A262">
        <v>34482</v>
      </c>
      <c r="B262" t="s">
        <v>877</v>
      </c>
      <c r="C262" t="s">
        <v>192</v>
      </c>
      <c r="D262" t="s">
        <v>4963</v>
      </c>
      <c r="E262" s="190" t="s">
        <v>7187</v>
      </c>
    </row>
    <row r="263" spans="1:5" hidden="1" x14ac:dyDescent="0.25">
      <c r="A263">
        <v>34472</v>
      </c>
      <c r="B263" t="s">
        <v>878</v>
      </c>
      <c r="C263" t="s">
        <v>192</v>
      </c>
      <c r="D263" t="s">
        <v>4966</v>
      </c>
      <c r="E263" s="190" t="s">
        <v>7188</v>
      </c>
    </row>
    <row r="264" spans="1:5" hidden="1" x14ac:dyDescent="0.25">
      <c r="A264">
        <v>42425</v>
      </c>
      <c r="B264" t="s">
        <v>879</v>
      </c>
      <c r="C264" t="s">
        <v>192</v>
      </c>
      <c r="D264" t="s">
        <v>4963</v>
      </c>
      <c r="E264" s="190" t="s">
        <v>7189</v>
      </c>
    </row>
    <row r="265" spans="1:5" hidden="1" x14ac:dyDescent="0.25">
      <c r="A265">
        <v>42422</v>
      </c>
      <c r="B265" t="s">
        <v>880</v>
      </c>
      <c r="C265" t="s">
        <v>192</v>
      </c>
      <c r="D265" t="s">
        <v>4966</v>
      </c>
      <c r="E265" s="190" t="s">
        <v>7190</v>
      </c>
    </row>
    <row r="266" spans="1:5" hidden="1" x14ac:dyDescent="0.25">
      <c r="A266">
        <v>43184</v>
      </c>
      <c r="B266" t="s">
        <v>5010</v>
      </c>
      <c r="C266" t="s">
        <v>192</v>
      </c>
      <c r="D266" t="s">
        <v>4963</v>
      </c>
      <c r="E266" s="190" t="s">
        <v>7191</v>
      </c>
    </row>
    <row r="267" spans="1:5" hidden="1" x14ac:dyDescent="0.25">
      <c r="A267">
        <v>42424</v>
      </c>
      <c r="B267" t="s">
        <v>881</v>
      </c>
      <c r="C267" t="s">
        <v>192</v>
      </c>
      <c r="D267" t="s">
        <v>4963</v>
      </c>
      <c r="E267" s="190" t="s">
        <v>7192</v>
      </c>
    </row>
    <row r="268" spans="1:5" hidden="1" x14ac:dyDescent="0.25">
      <c r="A268">
        <v>42421</v>
      </c>
      <c r="B268" t="s">
        <v>882</v>
      </c>
      <c r="C268" t="s">
        <v>192</v>
      </c>
      <c r="D268" t="s">
        <v>4963</v>
      </c>
      <c r="E268" s="190" t="s">
        <v>7193</v>
      </c>
    </row>
    <row r="269" spans="1:5" hidden="1" x14ac:dyDescent="0.25">
      <c r="A269">
        <v>42416</v>
      </c>
      <c r="B269" t="s">
        <v>883</v>
      </c>
      <c r="C269" t="s">
        <v>192</v>
      </c>
      <c r="D269" t="s">
        <v>4963</v>
      </c>
      <c r="E269" s="190" t="s">
        <v>7194</v>
      </c>
    </row>
    <row r="270" spans="1:5" hidden="1" x14ac:dyDescent="0.25">
      <c r="A270">
        <v>42417</v>
      </c>
      <c r="B270" t="s">
        <v>884</v>
      </c>
      <c r="C270" t="s">
        <v>192</v>
      </c>
      <c r="D270" t="s">
        <v>4963</v>
      </c>
      <c r="E270" s="190" t="s">
        <v>7195</v>
      </c>
    </row>
    <row r="271" spans="1:5" hidden="1" x14ac:dyDescent="0.25">
      <c r="A271">
        <v>42419</v>
      </c>
      <c r="B271" t="s">
        <v>885</v>
      </c>
      <c r="C271" t="s">
        <v>192</v>
      </c>
      <c r="D271" t="s">
        <v>4963</v>
      </c>
      <c r="E271" s="190" t="s">
        <v>7196</v>
      </c>
    </row>
    <row r="272" spans="1:5" hidden="1" x14ac:dyDescent="0.25">
      <c r="A272">
        <v>42420</v>
      </c>
      <c r="B272" t="s">
        <v>886</v>
      </c>
      <c r="C272" t="s">
        <v>192</v>
      </c>
      <c r="D272" t="s">
        <v>4963</v>
      </c>
      <c r="E272" s="190" t="s">
        <v>7197</v>
      </c>
    </row>
    <row r="273" spans="1:5" hidden="1" x14ac:dyDescent="0.25">
      <c r="A273">
        <v>43195</v>
      </c>
      <c r="B273" t="s">
        <v>887</v>
      </c>
      <c r="C273" t="s">
        <v>192</v>
      </c>
      <c r="D273" t="s">
        <v>4963</v>
      </c>
      <c r="E273" s="190" t="s">
        <v>7198</v>
      </c>
    </row>
    <row r="274" spans="1:5" hidden="1" x14ac:dyDescent="0.25">
      <c r="A274">
        <v>43196</v>
      </c>
      <c r="B274" t="s">
        <v>888</v>
      </c>
      <c r="C274" t="s">
        <v>192</v>
      </c>
      <c r="D274" t="s">
        <v>4963</v>
      </c>
      <c r="E274" s="190" t="s">
        <v>7199</v>
      </c>
    </row>
    <row r="275" spans="1:5" hidden="1" x14ac:dyDescent="0.25">
      <c r="A275">
        <v>43198</v>
      </c>
      <c r="B275" t="s">
        <v>889</v>
      </c>
      <c r="C275" t="s">
        <v>192</v>
      </c>
      <c r="D275" t="s">
        <v>4963</v>
      </c>
      <c r="E275" s="190" t="s">
        <v>7200</v>
      </c>
    </row>
    <row r="276" spans="1:5" hidden="1" x14ac:dyDescent="0.25">
      <c r="A276">
        <v>43199</v>
      </c>
      <c r="B276" t="s">
        <v>890</v>
      </c>
      <c r="C276" t="s">
        <v>192</v>
      </c>
      <c r="D276" t="s">
        <v>4963</v>
      </c>
      <c r="E276" s="190" t="s">
        <v>7201</v>
      </c>
    </row>
    <row r="277" spans="1:5" hidden="1" x14ac:dyDescent="0.25">
      <c r="A277">
        <v>43200</v>
      </c>
      <c r="B277" t="s">
        <v>891</v>
      </c>
      <c r="C277" t="s">
        <v>192</v>
      </c>
      <c r="D277" t="s">
        <v>4963</v>
      </c>
      <c r="E277" s="190" t="s">
        <v>7202</v>
      </c>
    </row>
    <row r="278" spans="1:5" hidden="1" x14ac:dyDescent="0.25">
      <c r="A278">
        <v>39556</v>
      </c>
      <c r="B278" t="s">
        <v>892</v>
      </c>
      <c r="C278" t="s">
        <v>192</v>
      </c>
      <c r="D278" t="s">
        <v>4963</v>
      </c>
      <c r="E278" s="190" t="s">
        <v>7203</v>
      </c>
    </row>
    <row r="279" spans="1:5" hidden="1" x14ac:dyDescent="0.25">
      <c r="A279">
        <v>39557</v>
      </c>
      <c r="B279" t="s">
        <v>893</v>
      </c>
      <c r="C279" t="s">
        <v>192</v>
      </c>
      <c r="D279" t="s">
        <v>4963</v>
      </c>
      <c r="E279" s="190" t="s">
        <v>7204</v>
      </c>
    </row>
    <row r="280" spans="1:5" hidden="1" x14ac:dyDescent="0.25">
      <c r="A280">
        <v>39559</v>
      </c>
      <c r="B280" t="s">
        <v>894</v>
      </c>
      <c r="C280" t="s">
        <v>192</v>
      </c>
      <c r="D280" t="s">
        <v>4963</v>
      </c>
      <c r="E280" s="190" t="s">
        <v>7205</v>
      </c>
    </row>
    <row r="281" spans="1:5" hidden="1" x14ac:dyDescent="0.25">
      <c r="A281">
        <v>39560</v>
      </c>
      <c r="B281" t="s">
        <v>895</v>
      </c>
      <c r="C281" t="s">
        <v>192</v>
      </c>
      <c r="D281" t="s">
        <v>4963</v>
      </c>
      <c r="E281" s="190" t="s">
        <v>7206</v>
      </c>
    </row>
    <row r="282" spans="1:5" hidden="1" x14ac:dyDescent="0.25">
      <c r="A282">
        <v>39561</v>
      </c>
      <c r="B282" t="s">
        <v>896</v>
      </c>
      <c r="C282" t="s">
        <v>192</v>
      </c>
      <c r="D282" t="s">
        <v>4963</v>
      </c>
      <c r="E282" s="190" t="s">
        <v>7207</v>
      </c>
    </row>
    <row r="283" spans="1:5" hidden="1" x14ac:dyDescent="0.25">
      <c r="A283">
        <v>43190</v>
      </c>
      <c r="B283" t="s">
        <v>897</v>
      </c>
      <c r="C283" t="s">
        <v>192</v>
      </c>
      <c r="D283" t="s">
        <v>4963</v>
      </c>
      <c r="E283" s="190" t="s">
        <v>7208</v>
      </c>
    </row>
    <row r="284" spans="1:5" hidden="1" x14ac:dyDescent="0.25">
      <c r="A284">
        <v>39555</v>
      </c>
      <c r="B284" t="s">
        <v>898</v>
      </c>
      <c r="C284" t="s">
        <v>192</v>
      </c>
      <c r="D284" t="s">
        <v>4963</v>
      </c>
      <c r="E284" s="190" t="s">
        <v>7209</v>
      </c>
    </row>
    <row r="285" spans="1:5" hidden="1" x14ac:dyDescent="0.25">
      <c r="A285">
        <v>43191</v>
      </c>
      <c r="B285" t="s">
        <v>899</v>
      </c>
      <c r="C285" t="s">
        <v>192</v>
      </c>
      <c r="D285" t="s">
        <v>4963</v>
      </c>
      <c r="E285" s="190" t="s">
        <v>7210</v>
      </c>
    </row>
    <row r="286" spans="1:5" hidden="1" x14ac:dyDescent="0.25">
      <c r="A286">
        <v>39548</v>
      </c>
      <c r="B286" t="s">
        <v>900</v>
      </c>
      <c r="C286" t="s">
        <v>192</v>
      </c>
      <c r="D286" t="s">
        <v>4963</v>
      </c>
      <c r="E286" s="190" t="s">
        <v>7211</v>
      </c>
    </row>
    <row r="287" spans="1:5" hidden="1" x14ac:dyDescent="0.25">
      <c r="A287">
        <v>43192</v>
      </c>
      <c r="B287" t="s">
        <v>901</v>
      </c>
      <c r="C287" t="s">
        <v>192</v>
      </c>
      <c r="D287" t="s">
        <v>4963</v>
      </c>
      <c r="E287" s="190" t="s">
        <v>7212</v>
      </c>
    </row>
    <row r="288" spans="1:5" hidden="1" x14ac:dyDescent="0.25">
      <c r="A288">
        <v>39554</v>
      </c>
      <c r="B288" t="s">
        <v>902</v>
      </c>
      <c r="C288" t="s">
        <v>192</v>
      </c>
      <c r="D288" t="s">
        <v>4963</v>
      </c>
      <c r="E288" s="190" t="s">
        <v>7213</v>
      </c>
    </row>
    <row r="289" spans="1:5" hidden="1" x14ac:dyDescent="0.25">
      <c r="A289">
        <v>43194</v>
      </c>
      <c r="B289" t="s">
        <v>903</v>
      </c>
      <c r="C289" t="s">
        <v>192</v>
      </c>
      <c r="D289" t="s">
        <v>4963</v>
      </c>
      <c r="E289" s="190" t="s">
        <v>7214</v>
      </c>
    </row>
    <row r="290" spans="1:5" hidden="1" x14ac:dyDescent="0.25">
      <c r="A290">
        <v>39551</v>
      </c>
      <c r="B290" t="s">
        <v>904</v>
      </c>
      <c r="C290" t="s">
        <v>192</v>
      </c>
      <c r="D290" t="s">
        <v>4963</v>
      </c>
      <c r="E290" s="190" t="s">
        <v>7215</v>
      </c>
    </row>
    <row r="291" spans="1:5" hidden="1" x14ac:dyDescent="0.25">
      <c r="A291">
        <v>43185</v>
      </c>
      <c r="B291" t="s">
        <v>905</v>
      </c>
      <c r="C291" t="s">
        <v>192</v>
      </c>
      <c r="D291" t="s">
        <v>4963</v>
      </c>
      <c r="E291" s="190" t="s">
        <v>7216</v>
      </c>
    </row>
    <row r="292" spans="1:5" hidden="1" x14ac:dyDescent="0.25">
      <c r="A292">
        <v>43186</v>
      </c>
      <c r="B292" t="s">
        <v>906</v>
      </c>
      <c r="C292" t="s">
        <v>192</v>
      </c>
      <c r="D292" t="s">
        <v>4963</v>
      </c>
      <c r="E292" s="190" t="s">
        <v>7217</v>
      </c>
    </row>
    <row r="293" spans="1:5" hidden="1" x14ac:dyDescent="0.25">
      <c r="A293">
        <v>43187</v>
      </c>
      <c r="B293" t="s">
        <v>907</v>
      </c>
      <c r="C293" t="s">
        <v>192</v>
      </c>
      <c r="D293" t="s">
        <v>4963</v>
      </c>
      <c r="E293" s="190" t="s">
        <v>7218</v>
      </c>
    </row>
    <row r="294" spans="1:5" hidden="1" x14ac:dyDescent="0.25">
      <c r="A294">
        <v>43188</v>
      </c>
      <c r="B294" t="s">
        <v>908</v>
      </c>
      <c r="C294" t="s">
        <v>192</v>
      </c>
      <c r="D294" t="s">
        <v>4963</v>
      </c>
      <c r="E294" s="190" t="s">
        <v>7219</v>
      </c>
    </row>
    <row r="295" spans="1:5" hidden="1" x14ac:dyDescent="0.25">
      <c r="A295">
        <v>43189</v>
      </c>
      <c r="B295" t="s">
        <v>909</v>
      </c>
      <c r="C295" t="s">
        <v>192</v>
      </c>
      <c r="D295" t="s">
        <v>4963</v>
      </c>
      <c r="E295" s="190" t="s">
        <v>7220</v>
      </c>
    </row>
    <row r="296" spans="1:5" hidden="1" x14ac:dyDescent="0.25">
      <c r="A296">
        <v>39580</v>
      </c>
      <c r="B296" t="s">
        <v>910</v>
      </c>
      <c r="C296" t="s">
        <v>192</v>
      </c>
      <c r="D296" t="s">
        <v>4963</v>
      </c>
      <c r="E296" s="190" t="s">
        <v>7221</v>
      </c>
    </row>
    <row r="297" spans="1:5" hidden="1" x14ac:dyDescent="0.25">
      <c r="A297">
        <v>39577</v>
      </c>
      <c r="B297" t="s">
        <v>911</v>
      </c>
      <c r="C297" t="s">
        <v>192</v>
      </c>
      <c r="D297" t="s">
        <v>4963</v>
      </c>
      <c r="E297" s="190" t="s">
        <v>7222</v>
      </c>
    </row>
    <row r="298" spans="1:5" hidden="1" x14ac:dyDescent="0.25">
      <c r="A298">
        <v>39578</v>
      </c>
      <c r="B298" t="s">
        <v>912</v>
      </c>
      <c r="C298" t="s">
        <v>192</v>
      </c>
      <c r="D298" t="s">
        <v>4963</v>
      </c>
      <c r="E298" s="190" t="s">
        <v>7223</v>
      </c>
    </row>
    <row r="299" spans="1:5" hidden="1" x14ac:dyDescent="0.25">
      <c r="A299">
        <v>39579</v>
      </c>
      <c r="B299" t="s">
        <v>913</v>
      </c>
      <c r="C299" t="s">
        <v>192</v>
      </c>
      <c r="D299" t="s">
        <v>4963</v>
      </c>
      <c r="E299" s="190" t="s">
        <v>7224</v>
      </c>
    </row>
    <row r="300" spans="1:5" hidden="1" x14ac:dyDescent="0.25">
      <c r="A300">
        <v>39826</v>
      </c>
      <c r="B300" t="s">
        <v>914</v>
      </c>
      <c r="C300" t="s">
        <v>192</v>
      </c>
      <c r="D300" t="s">
        <v>4963</v>
      </c>
      <c r="E300" s="190" t="s">
        <v>7225</v>
      </c>
    </row>
    <row r="301" spans="1:5" hidden="1" x14ac:dyDescent="0.25">
      <c r="A301">
        <v>10700</v>
      </c>
      <c r="B301" t="s">
        <v>915</v>
      </c>
      <c r="C301" t="s">
        <v>192</v>
      </c>
      <c r="D301" t="s">
        <v>4977</v>
      </c>
      <c r="E301" s="190" t="s">
        <v>7226</v>
      </c>
    </row>
    <row r="302" spans="1:5" hidden="1" x14ac:dyDescent="0.25">
      <c r="A302">
        <v>346</v>
      </c>
      <c r="B302" t="s">
        <v>916</v>
      </c>
      <c r="C302" t="s">
        <v>208</v>
      </c>
      <c r="D302" t="s">
        <v>4963</v>
      </c>
      <c r="E302" s="190" t="s">
        <v>7227</v>
      </c>
    </row>
    <row r="303" spans="1:5" hidden="1" x14ac:dyDescent="0.25">
      <c r="A303">
        <v>3312</v>
      </c>
      <c r="B303" t="s">
        <v>917</v>
      </c>
      <c r="C303" t="s">
        <v>208</v>
      </c>
      <c r="D303" t="s">
        <v>4963</v>
      </c>
      <c r="E303" s="190" t="s">
        <v>7228</v>
      </c>
    </row>
    <row r="304" spans="1:5" hidden="1" x14ac:dyDescent="0.25">
      <c r="A304">
        <v>339</v>
      </c>
      <c r="B304" t="s">
        <v>918</v>
      </c>
      <c r="C304" t="s">
        <v>194</v>
      </c>
      <c r="D304" t="s">
        <v>4963</v>
      </c>
      <c r="E304" s="190" t="s">
        <v>227</v>
      </c>
    </row>
    <row r="305" spans="1:5" hidden="1" x14ac:dyDescent="0.25">
      <c r="A305">
        <v>340</v>
      </c>
      <c r="B305" t="s">
        <v>919</v>
      </c>
      <c r="C305" t="s">
        <v>194</v>
      </c>
      <c r="D305" t="s">
        <v>4963</v>
      </c>
      <c r="E305" s="190" t="s">
        <v>232</v>
      </c>
    </row>
    <row r="306" spans="1:5" hidden="1" x14ac:dyDescent="0.25">
      <c r="A306">
        <v>43130</v>
      </c>
      <c r="B306" t="s">
        <v>920</v>
      </c>
      <c r="C306" t="s">
        <v>208</v>
      </c>
      <c r="D306" t="s">
        <v>4966</v>
      </c>
      <c r="E306" s="190" t="s">
        <v>3456</v>
      </c>
    </row>
    <row r="307" spans="1:5" hidden="1" x14ac:dyDescent="0.25">
      <c r="A307">
        <v>344</v>
      </c>
      <c r="B307" t="s">
        <v>921</v>
      </c>
      <c r="C307" t="s">
        <v>208</v>
      </c>
      <c r="D307" t="s">
        <v>4963</v>
      </c>
      <c r="E307" s="190" t="s">
        <v>7229</v>
      </c>
    </row>
    <row r="308" spans="1:5" hidden="1" x14ac:dyDescent="0.25">
      <c r="A308">
        <v>345</v>
      </c>
      <c r="B308" t="s">
        <v>922</v>
      </c>
      <c r="C308" t="s">
        <v>208</v>
      </c>
      <c r="D308" t="s">
        <v>4963</v>
      </c>
      <c r="E308" s="190" t="s">
        <v>7230</v>
      </c>
    </row>
    <row r="309" spans="1:5" hidden="1" x14ac:dyDescent="0.25">
      <c r="A309">
        <v>43131</v>
      </c>
      <c r="B309" t="s">
        <v>923</v>
      </c>
      <c r="C309" t="s">
        <v>208</v>
      </c>
      <c r="D309" t="s">
        <v>4963</v>
      </c>
      <c r="E309" s="190" t="s">
        <v>7231</v>
      </c>
    </row>
    <row r="310" spans="1:5" hidden="1" x14ac:dyDescent="0.25">
      <c r="A310">
        <v>3313</v>
      </c>
      <c r="B310" t="s">
        <v>924</v>
      </c>
      <c r="C310" t="s">
        <v>208</v>
      </c>
      <c r="D310" t="s">
        <v>4963</v>
      </c>
      <c r="E310" s="190" t="s">
        <v>7232</v>
      </c>
    </row>
    <row r="311" spans="1:5" hidden="1" x14ac:dyDescent="0.25">
      <c r="A311">
        <v>43132</v>
      </c>
      <c r="B311" t="s">
        <v>925</v>
      </c>
      <c r="C311" t="s">
        <v>208</v>
      </c>
      <c r="D311" t="s">
        <v>4963</v>
      </c>
      <c r="E311" s="190" t="s">
        <v>3456</v>
      </c>
    </row>
    <row r="312" spans="1:5" hidden="1" x14ac:dyDescent="0.25">
      <c r="A312">
        <v>366</v>
      </c>
      <c r="B312" t="s">
        <v>926</v>
      </c>
      <c r="C312" t="s">
        <v>222</v>
      </c>
      <c r="D312" t="s">
        <v>4966</v>
      </c>
      <c r="E312" s="190" t="s">
        <v>6326</v>
      </c>
    </row>
    <row r="313" spans="1:5" hidden="1" x14ac:dyDescent="0.25">
      <c r="A313">
        <v>367</v>
      </c>
      <c r="B313" t="s">
        <v>927</v>
      </c>
      <c r="C313" t="s">
        <v>222</v>
      </c>
      <c r="D313" t="s">
        <v>4963</v>
      </c>
      <c r="E313" s="190" t="s">
        <v>6327</v>
      </c>
    </row>
    <row r="314" spans="1:5" hidden="1" x14ac:dyDescent="0.25">
      <c r="A314">
        <v>370</v>
      </c>
      <c r="B314" t="s">
        <v>928</v>
      </c>
      <c r="C314" t="s">
        <v>222</v>
      </c>
      <c r="D314" t="s">
        <v>4963</v>
      </c>
      <c r="E314" s="190" t="s">
        <v>6326</v>
      </c>
    </row>
    <row r="315" spans="1:5" hidden="1" x14ac:dyDescent="0.25">
      <c r="A315">
        <v>368</v>
      </c>
      <c r="B315" t="s">
        <v>929</v>
      </c>
      <c r="C315" t="s">
        <v>222</v>
      </c>
      <c r="D315" t="s">
        <v>4963</v>
      </c>
      <c r="E315" s="190" t="s">
        <v>6328</v>
      </c>
    </row>
    <row r="316" spans="1:5" hidden="1" x14ac:dyDescent="0.25">
      <c r="A316">
        <v>11075</v>
      </c>
      <c r="B316" t="s">
        <v>930</v>
      </c>
      <c r="C316" t="s">
        <v>222</v>
      </c>
      <c r="D316" t="s">
        <v>4963</v>
      </c>
      <c r="E316" s="190" t="s">
        <v>6329</v>
      </c>
    </row>
    <row r="317" spans="1:5" hidden="1" x14ac:dyDescent="0.25">
      <c r="A317">
        <v>1381</v>
      </c>
      <c r="B317" t="s">
        <v>931</v>
      </c>
      <c r="C317" t="s">
        <v>208</v>
      </c>
      <c r="D317" t="s">
        <v>4966</v>
      </c>
      <c r="E317" s="190" t="s">
        <v>2283</v>
      </c>
    </row>
    <row r="318" spans="1:5" hidden="1" x14ac:dyDescent="0.25">
      <c r="A318">
        <v>34353</v>
      </c>
      <c r="B318" t="s">
        <v>932</v>
      </c>
      <c r="C318" t="s">
        <v>208</v>
      </c>
      <c r="D318" t="s">
        <v>4963</v>
      </c>
      <c r="E318" s="190" t="s">
        <v>4972</v>
      </c>
    </row>
    <row r="319" spans="1:5" hidden="1" x14ac:dyDescent="0.25">
      <c r="A319">
        <v>37595</v>
      </c>
      <c r="B319" t="s">
        <v>933</v>
      </c>
      <c r="C319" t="s">
        <v>208</v>
      </c>
      <c r="D319" t="s">
        <v>4963</v>
      </c>
      <c r="E319" s="190" t="s">
        <v>267</v>
      </c>
    </row>
    <row r="320" spans="1:5" hidden="1" x14ac:dyDescent="0.25">
      <c r="A320">
        <v>37596</v>
      </c>
      <c r="B320" t="s">
        <v>934</v>
      </c>
      <c r="C320" t="s">
        <v>208</v>
      </c>
      <c r="D320" t="s">
        <v>4963</v>
      </c>
      <c r="E320" s="190" t="s">
        <v>6891</v>
      </c>
    </row>
    <row r="321" spans="1:5" hidden="1" x14ac:dyDescent="0.25">
      <c r="A321">
        <v>371</v>
      </c>
      <c r="B321" t="s">
        <v>935</v>
      </c>
      <c r="C321" t="s">
        <v>208</v>
      </c>
      <c r="D321" t="s">
        <v>4963</v>
      </c>
      <c r="E321" s="190" t="s">
        <v>6376</v>
      </c>
    </row>
    <row r="322" spans="1:5" hidden="1" x14ac:dyDescent="0.25">
      <c r="A322">
        <v>37553</v>
      </c>
      <c r="B322" t="s">
        <v>937</v>
      </c>
      <c r="C322" t="s">
        <v>208</v>
      </c>
      <c r="D322" t="s">
        <v>4963</v>
      </c>
      <c r="E322" s="190" t="s">
        <v>7233</v>
      </c>
    </row>
    <row r="323" spans="1:5" hidden="1" x14ac:dyDescent="0.25">
      <c r="A323">
        <v>37552</v>
      </c>
      <c r="B323" t="s">
        <v>938</v>
      </c>
      <c r="C323" t="s">
        <v>208</v>
      </c>
      <c r="D323" t="s">
        <v>4963</v>
      </c>
      <c r="E323" s="190" t="s">
        <v>7234</v>
      </c>
    </row>
    <row r="324" spans="1:5" hidden="1" x14ac:dyDescent="0.25">
      <c r="A324">
        <v>36880</v>
      </c>
      <c r="B324" t="s">
        <v>939</v>
      </c>
      <c r="C324" t="s">
        <v>208</v>
      </c>
      <c r="D324" t="s">
        <v>4963</v>
      </c>
      <c r="E324" s="190" t="s">
        <v>7235</v>
      </c>
    </row>
    <row r="325" spans="1:5" hidden="1" x14ac:dyDescent="0.25">
      <c r="A325">
        <v>34355</v>
      </c>
      <c r="B325" t="s">
        <v>941</v>
      </c>
      <c r="C325" t="s">
        <v>208</v>
      </c>
      <c r="D325" t="s">
        <v>4963</v>
      </c>
      <c r="E325" s="190" t="s">
        <v>270</v>
      </c>
    </row>
    <row r="326" spans="1:5" hidden="1" x14ac:dyDescent="0.25">
      <c r="A326">
        <v>130</v>
      </c>
      <c r="B326" t="s">
        <v>942</v>
      </c>
      <c r="C326" t="s">
        <v>208</v>
      </c>
      <c r="D326" t="s">
        <v>4963</v>
      </c>
      <c r="E326" s="190" t="s">
        <v>6595</v>
      </c>
    </row>
    <row r="327" spans="1:5" hidden="1" x14ac:dyDescent="0.25">
      <c r="A327">
        <v>135</v>
      </c>
      <c r="B327" t="s">
        <v>5011</v>
      </c>
      <c r="C327" t="s">
        <v>208</v>
      </c>
      <c r="D327" t="s">
        <v>4963</v>
      </c>
      <c r="E327" s="190" t="s">
        <v>6596</v>
      </c>
    </row>
    <row r="328" spans="1:5" hidden="1" x14ac:dyDescent="0.25">
      <c r="A328">
        <v>36886</v>
      </c>
      <c r="B328" t="s">
        <v>943</v>
      </c>
      <c r="C328" t="s">
        <v>208</v>
      </c>
      <c r="D328" t="s">
        <v>4963</v>
      </c>
      <c r="E328" s="190" t="s">
        <v>936</v>
      </c>
    </row>
    <row r="329" spans="1:5" hidden="1" x14ac:dyDescent="0.25">
      <c r="A329">
        <v>38546</v>
      </c>
      <c r="B329" t="s">
        <v>5013</v>
      </c>
      <c r="C329" t="s">
        <v>222</v>
      </c>
      <c r="D329" t="s">
        <v>4963</v>
      </c>
      <c r="E329" s="190" t="s">
        <v>7236</v>
      </c>
    </row>
    <row r="330" spans="1:5" hidden="1" x14ac:dyDescent="0.25">
      <c r="A330">
        <v>34549</v>
      </c>
      <c r="B330" t="s">
        <v>945</v>
      </c>
      <c r="C330" t="s">
        <v>222</v>
      </c>
      <c r="D330" t="s">
        <v>4977</v>
      </c>
      <c r="E330" s="190" t="s">
        <v>7237</v>
      </c>
    </row>
    <row r="331" spans="1:5" hidden="1" x14ac:dyDescent="0.25">
      <c r="A331">
        <v>6081</v>
      </c>
      <c r="B331" t="s">
        <v>946</v>
      </c>
      <c r="C331" t="s">
        <v>222</v>
      </c>
      <c r="D331" t="s">
        <v>4977</v>
      </c>
      <c r="E331" s="190" t="s">
        <v>7238</v>
      </c>
    </row>
    <row r="332" spans="1:5" hidden="1" x14ac:dyDescent="0.25">
      <c r="A332">
        <v>6077</v>
      </c>
      <c r="B332" t="s">
        <v>947</v>
      </c>
      <c r="C332" t="s">
        <v>222</v>
      </c>
      <c r="D332" t="s">
        <v>4977</v>
      </c>
      <c r="E332" s="190" t="s">
        <v>3969</v>
      </c>
    </row>
    <row r="333" spans="1:5" hidden="1" x14ac:dyDescent="0.25">
      <c r="A333">
        <v>6079</v>
      </c>
      <c r="B333" t="s">
        <v>948</v>
      </c>
      <c r="C333" t="s">
        <v>222</v>
      </c>
      <c r="D333" t="s">
        <v>4977</v>
      </c>
      <c r="E333" s="190" t="s">
        <v>3969</v>
      </c>
    </row>
    <row r="334" spans="1:5" hidden="1" x14ac:dyDescent="0.25">
      <c r="A334">
        <v>1091</v>
      </c>
      <c r="B334" t="s">
        <v>949</v>
      </c>
      <c r="C334" t="s">
        <v>192</v>
      </c>
      <c r="D334" t="s">
        <v>4977</v>
      </c>
      <c r="E334" s="190" t="s">
        <v>7239</v>
      </c>
    </row>
    <row r="335" spans="1:5" hidden="1" x14ac:dyDescent="0.25">
      <c r="A335">
        <v>1094</v>
      </c>
      <c r="B335" t="s">
        <v>950</v>
      </c>
      <c r="C335" t="s">
        <v>192</v>
      </c>
      <c r="D335" t="s">
        <v>4977</v>
      </c>
      <c r="E335" s="190" t="s">
        <v>258</v>
      </c>
    </row>
    <row r="336" spans="1:5" hidden="1" x14ac:dyDescent="0.25">
      <c r="A336">
        <v>1095</v>
      </c>
      <c r="B336" t="s">
        <v>951</v>
      </c>
      <c r="C336" t="s">
        <v>192</v>
      </c>
      <c r="D336" t="s">
        <v>4977</v>
      </c>
      <c r="E336" s="190" t="s">
        <v>7240</v>
      </c>
    </row>
    <row r="337" spans="1:5" hidden="1" x14ac:dyDescent="0.25">
      <c r="A337">
        <v>1092</v>
      </c>
      <c r="B337" t="s">
        <v>952</v>
      </c>
      <c r="C337" t="s">
        <v>192</v>
      </c>
      <c r="D337" t="s">
        <v>4977</v>
      </c>
      <c r="E337" s="190" t="s">
        <v>421</v>
      </c>
    </row>
    <row r="338" spans="1:5" hidden="1" x14ac:dyDescent="0.25">
      <c r="A338">
        <v>1093</v>
      </c>
      <c r="B338" t="s">
        <v>953</v>
      </c>
      <c r="C338" t="s">
        <v>192</v>
      </c>
      <c r="D338" t="s">
        <v>4977</v>
      </c>
      <c r="E338" s="190" t="s">
        <v>7241</v>
      </c>
    </row>
    <row r="339" spans="1:5" hidden="1" x14ac:dyDescent="0.25">
      <c r="A339">
        <v>1090</v>
      </c>
      <c r="B339" t="s">
        <v>954</v>
      </c>
      <c r="C339" t="s">
        <v>192</v>
      </c>
      <c r="D339" t="s">
        <v>4977</v>
      </c>
      <c r="E339" s="190" t="s">
        <v>6973</v>
      </c>
    </row>
    <row r="340" spans="1:5" hidden="1" x14ac:dyDescent="0.25">
      <c r="A340">
        <v>1096</v>
      </c>
      <c r="B340" t="s">
        <v>955</v>
      </c>
      <c r="C340" t="s">
        <v>192</v>
      </c>
      <c r="D340" t="s">
        <v>4977</v>
      </c>
      <c r="E340" s="190" t="s">
        <v>7242</v>
      </c>
    </row>
    <row r="341" spans="1:5" hidden="1" x14ac:dyDescent="0.25">
      <c r="A341">
        <v>1097</v>
      </c>
      <c r="B341" t="s">
        <v>956</v>
      </c>
      <c r="C341" t="s">
        <v>192</v>
      </c>
      <c r="D341" t="s">
        <v>4977</v>
      </c>
      <c r="E341" s="190" t="s">
        <v>7243</v>
      </c>
    </row>
    <row r="342" spans="1:5" hidden="1" x14ac:dyDescent="0.25">
      <c r="A342">
        <v>378</v>
      </c>
      <c r="B342" t="s">
        <v>958</v>
      </c>
      <c r="C342" t="s">
        <v>223</v>
      </c>
      <c r="D342" t="s">
        <v>4963</v>
      </c>
      <c r="E342" s="190" t="s">
        <v>7129</v>
      </c>
    </row>
    <row r="343" spans="1:5" hidden="1" x14ac:dyDescent="0.25">
      <c r="A343">
        <v>40911</v>
      </c>
      <c r="B343" t="s">
        <v>959</v>
      </c>
      <c r="C343" t="s">
        <v>224</v>
      </c>
      <c r="D343" t="s">
        <v>4963</v>
      </c>
      <c r="E343" s="190" t="s">
        <v>7130</v>
      </c>
    </row>
    <row r="344" spans="1:5" hidden="1" x14ac:dyDescent="0.25">
      <c r="A344">
        <v>33939</v>
      </c>
      <c r="B344" t="s">
        <v>5015</v>
      </c>
      <c r="C344" t="s">
        <v>223</v>
      </c>
      <c r="D344" t="s">
        <v>4963</v>
      </c>
      <c r="E344" s="190" t="s">
        <v>6330</v>
      </c>
    </row>
    <row r="345" spans="1:5" hidden="1" x14ac:dyDescent="0.25">
      <c r="A345">
        <v>40815</v>
      </c>
      <c r="B345" t="s">
        <v>960</v>
      </c>
      <c r="C345" t="s">
        <v>224</v>
      </c>
      <c r="D345" t="s">
        <v>4963</v>
      </c>
      <c r="E345" s="190" t="s">
        <v>6331</v>
      </c>
    </row>
    <row r="346" spans="1:5" hidden="1" x14ac:dyDescent="0.25">
      <c r="A346">
        <v>33952</v>
      </c>
      <c r="B346" t="s">
        <v>5016</v>
      </c>
      <c r="C346" t="s">
        <v>223</v>
      </c>
      <c r="D346" t="s">
        <v>4963</v>
      </c>
      <c r="E346" s="190" t="s">
        <v>6332</v>
      </c>
    </row>
    <row r="347" spans="1:5" hidden="1" x14ac:dyDescent="0.25">
      <c r="A347">
        <v>40816</v>
      </c>
      <c r="B347" t="s">
        <v>961</v>
      </c>
      <c r="C347" t="s">
        <v>224</v>
      </c>
      <c r="D347" t="s">
        <v>4963</v>
      </c>
      <c r="E347" s="190" t="s">
        <v>6333</v>
      </c>
    </row>
    <row r="348" spans="1:5" hidden="1" x14ac:dyDescent="0.25">
      <c r="A348">
        <v>33953</v>
      </c>
      <c r="B348" t="s">
        <v>5017</v>
      </c>
      <c r="C348" t="s">
        <v>223</v>
      </c>
      <c r="D348" t="s">
        <v>4963</v>
      </c>
      <c r="E348" s="190" t="s">
        <v>6334</v>
      </c>
    </row>
    <row r="349" spans="1:5" hidden="1" x14ac:dyDescent="0.25">
      <c r="A349">
        <v>40817</v>
      </c>
      <c r="B349" t="s">
        <v>962</v>
      </c>
      <c r="C349" t="s">
        <v>224</v>
      </c>
      <c r="D349" t="s">
        <v>4963</v>
      </c>
      <c r="E349" s="190" t="s">
        <v>6335</v>
      </c>
    </row>
    <row r="350" spans="1:5" hidden="1" x14ac:dyDescent="0.25">
      <c r="A350">
        <v>13348</v>
      </c>
      <c r="B350" t="s">
        <v>963</v>
      </c>
      <c r="C350" t="s">
        <v>192</v>
      </c>
      <c r="D350" t="s">
        <v>4977</v>
      </c>
      <c r="E350" s="190" t="s">
        <v>7244</v>
      </c>
    </row>
    <row r="351" spans="1:5" hidden="1" x14ac:dyDescent="0.25">
      <c r="A351">
        <v>39211</v>
      </c>
      <c r="B351" t="s">
        <v>964</v>
      </c>
      <c r="C351" t="s">
        <v>192</v>
      </c>
      <c r="D351" t="s">
        <v>4963</v>
      </c>
      <c r="E351" s="190" t="s">
        <v>7245</v>
      </c>
    </row>
    <row r="352" spans="1:5" hidden="1" x14ac:dyDescent="0.25">
      <c r="A352">
        <v>39212</v>
      </c>
      <c r="B352" t="s">
        <v>965</v>
      </c>
      <c r="C352" t="s">
        <v>192</v>
      </c>
      <c r="D352" t="s">
        <v>4963</v>
      </c>
      <c r="E352" s="190" t="s">
        <v>252</v>
      </c>
    </row>
    <row r="353" spans="1:5" hidden="1" x14ac:dyDescent="0.25">
      <c r="A353">
        <v>39208</v>
      </c>
      <c r="B353" t="s">
        <v>966</v>
      </c>
      <c r="C353" t="s">
        <v>192</v>
      </c>
      <c r="D353" t="s">
        <v>4963</v>
      </c>
      <c r="E353" s="190" t="s">
        <v>5020</v>
      </c>
    </row>
    <row r="354" spans="1:5" hidden="1" x14ac:dyDescent="0.25">
      <c r="A354">
        <v>39210</v>
      </c>
      <c r="B354" t="s">
        <v>967</v>
      </c>
      <c r="C354" t="s">
        <v>192</v>
      </c>
      <c r="D354" t="s">
        <v>4963</v>
      </c>
      <c r="E354" s="190" t="s">
        <v>200</v>
      </c>
    </row>
    <row r="355" spans="1:5" hidden="1" x14ac:dyDescent="0.25">
      <c r="A355">
        <v>39214</v>
      </c>
      <c r="B355" t="s">
        <v>968</v>
      </c>
      <c r="C355" t="s">
        <v>192</v>
      </c>
      <c r="D355" t="s">
        <v>4963</v>
      </c>
      <c r="E355" s="190" t="s">
        <v>7246</v>
      </c>
    </row>
    <row r="356" spans="1:5" hidden="1" x14ac:dyDescent="0.25">
      <c r="A356">
        <v>39213</v>
      </c>
      <c r="B356" t="s">
        <v>969</v>
      </c>
      <c r="C356" t="s">
        <v>192</v>
      </c>
      <c r="D356" t="s">
        <v>4963</v>
      </c>
      <c r="E356" s="190" t="s">
        <v>7247</v>
      </c>
    </row>
    <row r="357" spans="1:5" hidden="1" x14ac:dyDescent="0.25">
      <c r="A357">
        <v>39209</v>
      </c>
      <c r="B357" t="s">
        <v>970</v>
      </c>
      <c r="C357" t="s">
        <v>192</v>
      </c>
      <c r="D357" t="s">
        <v>4963</v>
      </c>
      <c r="E357" s="190" t="s">
        <v>7248</v>
      </c>
    </row>
    <row r="358" spans="1:5" hidden="1" x14ac:dyDescent="0.25">
      <c r="A358">
        <v>39207</v>
      </c>
      <c r="B358" t="s">
        <v>971</v>
      </c>
      <c r="C358" t="s">
        <v>192</v>
      </c>
      <c r="D358" t="s">
        <v>4963</v>
      </c>
      <c r="E358" s="190" t="s">
        <v>200</v>
      </c>
    </row>
    <row r="359" spans="1:5" hidden="1" x14ac:dyDescent="0.25">
      <c r="A359">
        <v>39215</v>
      </c>
      <c r="B359" t="s">
        <v>972</v>
      </c>
      <c r="C359" t="s">
        <v>192</v>
      </c>
      <c r="D359" t="s">
        <v>4963</v>
      </c>
      <c r="E359" s="190" t="s">
        <v>6523</v>
      </c>
    </row>
    <row r="360" spans="1:5" hidden="1" x14ac:dyDescent="0.25">
      <c r="A360">
        <v>39216</v>
      </c>
      <c r="B360" t="s">
        <v>973</v>
      </c>
      <c r="C360" t="s">
        <v>192</v>
      </c>
      <c r="D360" t="s">
        <v>4963</v>
      </c>
      <c r="E360" s="190" t="s">
        <v>7135</v>
      </c>
    </row>
    <row r="361" spans="1:5" hidden="1" x14ac:dyDescent="0.25">
      <c r="A361">
        <v>11267</v>
      </c>
      <c r="B361" t="s">
        <v>974</v>
      </c>
      <c r="C361" t="s">
        <v>192</v>
      </c>
      <c r="D361" t="s">
        <v>4977</v>
      </c>
      <c r="E361" s="190" t="s">
        <v>225</v>
      </c>
    </row>
    <row r="362" spans="1:5" hidden="1" x14ac:dyDescent="0.25">
      <c r="A362">
        <v>379</v>
      </c>
      <c r="B362" t="s">
        <v>975</v>
      </c>
      <c r="C362" t="s">
        <v>192</v>
      </c>
      <c r="D362" t="s">
        <v>4977</v>
      </c>
      <c r="E362" s="190" t="s">
        <v>5735</v>
      </c>
    </row>
    <row r="363" spans="1:5" hidden="1" x14ac:dyDescent="0.25">
      <c r="A363">
        <v>510</v>
      </c>
      <c r="B363" t="s">
        <v>977</v>
      </c>
      <c r="C363" t="s">
        <v>208</v>
      </c>
      <c r="D363" t="s">
        <v>4963</v>
      </c>
      <c r="E363" s="190" t="s">
        <v>422</v>
      </c>
    </row>
    <row r="364" spans="1:5" hidden="1" x14ac:dyDescent="0.25">
      <c r="A364">
        <v>516</v>
      </c>
      <c r="B364" t="s">
        <v>978</v>
      </c>
      <c r="C364" t="s">
        <v>208</v>
      </c>
      <c r="D364" t="s">
        <v>4963</v>
      </c>
      <c r="E364" s="190" t="s">
        <v>7249</v>
      </c>
    </row>
    <row r="365" spans="1:5" hidden="1" x14ac:dyDescent="0.25">
      <c r="A365">
        <v>509</v>
      </c>
      <c r="B365" t="s">
        <v>979</v>
      </c>
      <c r="C365" t="s">
        <v>208</v>
      </c>
      <c r="D365" t="s">
        <v>4963</v>
      </c>
      <c r="E365" s="190" t="s">
        <v>7250</v>
      </c>
    </row>
    <row r="366" spans="1:5" hidden="1" x14ac:dyDescent="0.25">
      <c r="A366">
        <v>40331</v>
      </c>
      <c r="B366" t="s">
        <v>5024</v>
      </c>
      <c r="C366" t="s">
        <v>223</v>
      </c>
      <c r="D366" t="s">
        <v>4963</v>
      </c>
      <c r="E366" s="190" t="s">
        <v>7251</v>
      </c>
    </row>
    <row r="367" spans="1:5" hidden="1" x14ac:dyDescent="0.25">
      <c r="A367">
        <v>40930</v>
      </c>
      <c r="B367" t="s">
        <v>980</v>
      </c>
      <c r="C367" t="s">
        <v>224</v>
      </c>
      <c r="D367" t="s">
        <v>4963</v>
      </c>
      <c r="E367" s="190" t="s">
        <v>7252</v>
      </c>
    </row>
    <row r="368" spans="1:5" hidden="1" x14ac:dyDescent="0.25">
      <c r="A368">
        <v>11761</v>
      </c>
      <c r="B368" t="s">
        <v>981</v>
      </c>
      <c r="C368" t="s">
        <v>192</v>
      </c>
      <c r="D368" t="s">
        <v>4963</v>
      </c>
      <c r="E368" s="190" t="s">
        <v>7253</v>
      </c>
    </row>
    <row r="369" spans="1:5" hidden="1" x14ac:dyDescent="0.25">
      <c r="A369">
        <v>377</v>
      </c>
      <c r="B369" t="s">
        <v>982</v>
      </c>
      <c r="C369" t="s">
        <v>192</v>
      </c>
      <c r="D369" t="s">
        <v>4966</v>
      </c>
      <c r="E369" s="190" t="s">
        <v>7254</v>
      </c>
    </row>
    <row r="370" spans="1:5" hidden="1" x14ac:dyDescent="0.25">
      <c r="A370">
        <v>7588</v>
      </c>
      <c r="B370" t="s">
        <v>983</v>
      </c>
      <c r="C370" t="s">
        <v>192</v>
      </c>
      <c r="D370" t="s">
        <v>4966</v>
      </c>
      <c r="E370" s="190" t="s">
        <v>7255</v>
      </c>
    </row>
    <row r="371" spans="1:5" hidden="1" x14ac:dyDescent="0.25">
      <c r="A371">
        <v>34551</v>
      </c>
      <c r="B371" t="s">
        <v>984</v>
      </c>
      <c r="C371" t="s">
        <v>223</v>
      </c>
      <c r="D371" t="s">
        <v>4963</v>
      </c>
      <c r="E371" s="190" t="s">
        <v>7256</v>
      </c>
    </row>
    <row r="372" spans="1:5" hidden="1" x14ac:dyDescent="0.25">
      <c r="A372">
        <v>41078</v>
      </c>
      <c r="B372" t="s">
        <v>985</v>
      </c>
      <c r="C372" t="s">
        <v>224</v>
      </c>
      <c r="D372" t="s">
        <v>4963</v>
      </c>
      <c r="E372" s="190" t="s">
        <v>7257</v>
      </c>
    </row>
    <row r="373" spans="1:5" hidden="1" x14ac:dyDescent="0.25">
      <c r="A373">
        <v>246</v>
      </c>
      <c r="B373" t="s">
        <v>986</v>
      </c>
      <c r="C373" t="s">
        <v>223</v>
      </c>
      <c r="D373" t="s">
        <v>4963</v>
      </c>
      <c r="E373" s="190" t="s">
        <v>7117</v>
      </c>
    </row>
    <row r="374" spans="1:5" hidden="1" x14ac:dyDescent="0.25">
      <c r="A374">
        <v>40927</v>
      </c>
      <c r="B374" t="s">
        <v>987</v>
      </c>
      <c r="C374" t="s">
        <v>224</v>
      </c>
      <c r="D374" t="s">
        <v>4963</v>
      </c>
      <c r="E374" s="190" t="s">
        <v>7118</v>
      </c>
    </row>
    <row r="375" spans="1:5" hidden="1" x14ac:dyDescent="0.25">
      <c r="A375">
        <v>2350</v>
      </c>
      <c r="B375" t="s">
        <v>988</v>
      </c>
      <c r="C375" t="s">
        <v>223</v>
      </c>
      <c r="D375" t="s">
        <v>4963</v>
      </c>
      <c r="E375" s="190" t="s">
        <v>7258</v>
      </c>
    </row>
    <row r="376" spans="1:5" hidden="1" x14ac:dyDescent="0.25">
      <c r="A376">
        <v>40812</v>
      </c>
      <c r="B376" t="s">
        <v>989</v>
      </c>
      <c r="C376" t="s">
        <v>224</v>
      </c>
      <c r="D376" t="s">
        <v>4963</v>
      </c>
      <c r="E376" s="190" t="s">
        <v>7259</v>
      </c>
    </row>
    <row r="377" spans="1:5" hidden="1" x14ac:dyDescent="0.25">
      <c r="A377">
        <v>245</v>
      </c>
      <c r="B377" t="s">
        <v>990</v>
      </c>
      <c r="C377" t="s">
        <v>223</v>
      </c>
      <c r="D377" t="s">
        <v>4963</v>
      </c>
      <c r="E377" s="190" t="s">
        <v>7260</v>
      </c>
    </row>
    <row r="378" spans="1:5" hidden="1" x14ac:dyDescent="0.25">
      <c r="A378">
        <v>41090</v>
      </c>
      <c r="B378" t="s">
        <v>991</v>
      </c>
      <c r="C378" t="s">
        <v>224</v>
      </c>
      <c r="D378" t="s">
        <v>4963</v>
      </c>
      <c r="E378" s="190" t="s">
        <v>7261</v>
      </c>
    </row>
    <row r="379" spans="1:5" hidden="1" x14ac:dyDescent="0.25">
      <c r="A379">
        <v>251</v>
      </c>
      <c r="B379" t="s">
        <v>5027</v>
      </c>
      <c r="C379" t="s">
        <v>223</v>
      </c>
      <c r="D379" t="s">
        <v>4963</v>
      </c>
      <c r="E379" s="190" t="s">
        <v>7117</v>
      </c>
    </row>
    <row r="380" spans="1:5" hidden="1" x14ac:dyDescent="0.25">
      <c r="A380">
        <v>40975</v>
      </c>
      <c r="B380" t="s">
        <v>992</v>
      </c>
      <c r="C380" t="s">
        <v>224</v>
      </c>
      <c r="D380" t="s">
        <v>4963</v>
      </c>
      <c r="E380" s="190" t="s">
        <v>7118</v>
      </c>
    </row>
    <row r="381" spans="1:5" hidden="1" x14ac:dyDescent="0.25">
      <c r="A381">
        <v>6127</v>
      </c>
      <c r="B381" t="s">
        <v>993</v>
      </c>
      <c r="C381" t="s">
        <v>223</v>
      </c>
      <c r="D381" t="s">
        <v>4963</v>
      </c>
      <c r="E381" s="190" t="s">
        <v>7117</v>
      </c>
    </row>
    <row r="382" spans="1:5" hidden="1" x14ac:dyDescent="0.25">
      <c r="A382">
        <v>41072</v>
      </c>
      <c r="B382" t="s">
        <v>994</v>
      </c>
      <c r="C382" t="s">
        <v>224</v>
      </c>
      <c r="D382" t="s">
        <v>4963</v>
      </c>
      <c r="E382" s="190" t="s">
        <v>7118</v>
      </c>
    </row>
    <row r="383" spans="1:5" hidden="1" x14ac:dyDescent="0.25">
      <c r="A383">
        <v>6121</v>
      </c>
      <c r="B383" t="s">
        <v>5028</v>
      </c>
      <c r="C383" t="s">
        <v>223</v>
      </c>
      <c r="D383" t="s">
        <v>4963</v>
      </c>
      <c r="E383" s="190" t="s">
        <v>7262</v>
      </c>
    </row>
    <row r="384" spans="1:5" hidden="1" x14ac:dyDescent="0.25">
      <c r="A384">
        <v>41071</v>
      </c>
      <c r="B384" t="s">
        <v>995</v>
      </c>
      <c r="C384" t="s">
        <v>224</v>
      </c>
      <c r="D384" t="s">
        <v>4963</v>
      </c>
      <c r="E384" s="190" t="s">
        <v>7263</v>
      </c>
    </row>
    <row r="385" spans="1:5" hidden="1" x14ac:dyDescent="0.25">
      <c r="A385">
        <v>244</v>
      </c>
      <c r="B385" t="s">
        <v>996</v>
      </c>
      <c r="C385" t="s">
        <v>223</v>
      </c>
      <c r="D385" t="s">
        <v>4963</v>
      </c>
      <c r="E385" s="190" t="s">
        <v>7264</v>
      </c>
    </row>
    <row r="386" spans="1:5" hidden="1" x14ac:dyDescent="0.25">
      <c r="A386">
        <v>41093</v>
      </c>
      <c r="B386" t="s">
        <v>997</v>
      </c>
      <c r="C386" t="s">
        <v>224</v>
      </c>
      <c r="D386" t="s">
        <v>4963</v>
      </c>
      <c r="E386" s="190" t="s">
        <v>7265</v>
      </c>
    </row>
    <row r="387" spans="1:5" hidden="1" x14ac:dyDescent="0.25">
      <c r="A387">
        <v>532</v>
      </c>
      <c r="B387" t="s">
        <v>5029</v>
      </c>
      <c r="C387" t="s">
        <v>223</v>
      </c>
      <c r="D387" t="s">
        <v>4963</v>
      </c>
      <c r="E387" s="190" t="s">
        <v>6336</v>
      </c>
    </row>
    <row r="388" spans="1:5" hidden="1" x14ac:dyDescent="0.25">
      <c r="A388">
        <v>40931</v>
      </c>
      <c r="B388" t="s">
        <v>998</v>
      </c>
      <c r="C388" t="s">
        <v>224</v>
      </c>
      <c r="D388" t="s">
        <v>4963</v>
      </c>
      <c r="E388" s="190" t="s">
        <v>6337</v>
      </c>
    </row>
    <row r="389" spans="1:5" hidden="1" x14ac:dyDescent="0.25">
      <c r="A389">
        <v>36150</v>
      </c>
      <c r="B389" t="s">
        <v>999</v>
      </c>
      <c r="C389" t="s">
        <v>192</v>
      </c>
      <c r="D389" t="s">
        <v>4963</v>
      </c>
      <c r="E389" s="190" t="s">
        <v>7266</v>
      </c>
    </row>
    <row r="390" spans="1:5" hidden="1" x14ac:dyDescent="0.25">
      <c r="A390">
        <v>4760</v>
      </c>
      <c r="B390" t="s">
        <v>1000</v>
      </c>
      <c r="C390" t="s">
        <v>223</v>
      </c>
      <c r="D390" t="s">
        <v>4963</v>
      </c>
      <c r="E390" s="190" t="s">
        <v>7267</v>
      </c>
    </row>
    <row r="391" spans="1:5" hidden="1" x14ac:dyDescent="0.25">
      <c r="A391">
        <v>41069</v>
      </c>
      <c r="B391" t="s">
        <v>1001</v>
      </c>
      <c r="C391" t="s">
        <v>224</v>
      </c>
      <c r="D391" t="s">
        <v>4963</v>
      </c>
      <c r="E391" s="190" t="s">
        <v>7268</v>
      </c>
    </row>
    <row r="392" spans="1:5" hidden="1" x14ac:dyDescent="0.25">
      <c r="A392">
        <v>10422</v>
      </c>
      <c r="B392" t="s">
        <v>1002</v>
      </c>
      <c r="C392" t="s">
        <v>192</v>
      </c>
      <c r="D392" t="s">
        <v>4963</v>
      </c>
      <c r="E392" s="190" t="s">
        <v>7269</v>
      </c>
    </row>
    <row r="393" spans="1:5" hidden="1" x14ac:dyDescent="0.25">
      <c r="A393">
        <v>44019</v>
      </c>
      <c r="B393" t="s">
        <v>1003</v>
      </c>
      <c r="C393" t="s">
        <v>192</v>
      </c>
      <c r="D393" t="s">
        <v>4963</v>
      </c>
      <c r="E393" s="190" t="s">
        <v>7270</v>
      </c>
    </row>
    <row r="394" spans="1:5" hidden="1" x14ac:dyDescent="0.25">
      <c r="A394">
        <v>36520</v>
      </c>
      <c r="B394" t="s">
        <v>1004</v>
      </c>
      <c r="C394" t="s">
        <v>192</v>
      </c>
      <c r="D394" t="s">
        <v>4963</v>
      </c>
      <c r="E394" s="190" t="s">
        <v>7271</v>
      </c>
    </row>
    <row r="395" spans="1:5" hidden="1" x14ac:dyDescent="0.25">
      <c r="A395">
        <v>42319</v>
      </c>
      <c r="B395" t="s">
        <v>1005</v>
      </c>
      <c r="C395" t="s">
        <v>192</v>
      </c>
      <c r="D395" t="s">
        <v>4963</v>
      </c>
      <c r="E395" s="190" t="s">
        <v>7272</v>
      </c>
    </row>
    <row r="396" spans="1:5" hidden="1" x14ac:dyDescent="0.25">
      <c r="A396">
        <v>10420</v>
      </c>
      <c r="B396" t="s">
        <v>1006</v>
      </c>
      <c r="C396" t="s">
        <v>192</v>
      </c>
      <c r="D396" t="s">
        <v>4966</v>
      </c>
      <c r="E396" s="190" t="s">
        <v>7273</v>
      </c>
    </row>
    <row r="397" spans="1:5" hidden="1" x14ac:dyDescent="0.25">
      <c r="A397">
        <v>10421</v>
      </c>
      <c r="B397" t="s">
        <v>1008</v>
      </c>
      <c r="C397" t="s">
        <v>192</v>
      </c>
      <c r="D397" t="s">
        <v>4963</v>
      </c>
      <c r="E397" s="190" t="s">
        <v>7274</v>
      </c>
    </row>
    <row r="398" spans="1:5" hidden="1" x14ac:dyDescent="0.25">
      <c r="A398">
        <v>11786</v>
      </c>
      <c r="B398" t="s">
        <v>1009</v>
      </c>
      <c r="C398" t="s">
        <v>192</v>
      </c>
      <c r="D398" t="s">
        <v>4963</v>
      </c>
      <c r="E398" s="190" t="s">
        <v>7275</v>
      </c>
    </row>
    <row r="399" spans="1:5" hidden="1" x14ac:dyDescent="0.25">
      <c r="A399">
        <v>4815</v>
      </c>
      <c r="B399" t="s">
        <v>1010</v>
      </c>
      <c r="C399" t="s">
        <v>192</v>
      </c>
      <c r="D399" t="s">
        <v>4963</v>
      </c>
      <c r="E399" s="190" t="s">
        <v>4971</v>
      </c>
    </row>
    <row r="400" spans="1:5" hidden="1" x14ac:dyDescent="0.25">
      <c r="A400">
        <v>541</v>
      </c>
      <c r="B400" t="s">
        <v>1011</v>
      </c>
      <c r="C400" t="s">
        <v>192</v>
      </c>
      <c r="D400" t="s">
        <v>4966</v>
      </c>
      <c r="E400" s="190" t="s">
        <v>7276</v>
      </c>
    </row>
    <row r="401" spans="1:5" hidden="1" x14ac:dyDescent="0.25">
      <c r="A401">
        <v>542</v>
      </c>
      <c r="B401" t="s">
        <v>1012</v>
      </c>
      <c r="C401" t="s">
        <v>192</v>
      </c>
      <c r="D401" t="s">
        <v>4963</v>
      </c>
      <c r="E401" s="190" t="s">
        <v>7277</v>
      </c>
    </row>
    <row r="402" spans="1:5" hidden="1" x14ac:dyDescent="0.25">
      <c r="A402">
        <v>540</v>
      </c>
      <c r="B402" t="s">
        <v>1013</v>
      </c>
      <c r="C402" t="s">
        <v>192</v>
      </c>
      <c r="D402" t="s">
        <v>4963</v>
      </c>
      <c r="E402" s="190" t="s">
        <v>7278</v>
      </c>
    </row>
    <row r="403" spans="1:5" hidden="1" x14ac:dyDescent="0.25">
      <c r="A403">
        <v>38364</v>
      </c>
      <c r="B403" t="s">
        <v>1014</v>
      </c>
      <c r="C403" t="s">
        <v>192</v>
      </c>
      <c r="D403" t="s">
        <v>4963</v>
      </c>
      <c r="E403" s="190" t="s">
        <v>7279</v>
      </c>
    </row>
    <row r="404" spans="1:5" hidden="1" x14ac:dyDescent="0.25">
      <c r="A404">
        <v>11692</v>
      </c>
      <c r="B404" t="s">
        <v>5031</v>
      </c>
      <c r="C404" t="s">
        <v>191</v>
      </c>
      <c r="D404" t="s">
        <v>4963</v>
      </c>
      <c r="E404" s="190" t="s">
        <v>7280</v>
      </c>
    </row>
    <row r="405" spans="1:5" hidden="1" x14ac:dyDescent="0.25">
      <c r="A405">
        <v>1746</v>
      </c>
      <c r="B405" t="s">
        <v>1015</v>
      </c>
      <c r="C405" t="s">
        <v>192</v>
      </c>
      <c r="D405" t="s">
        <v>4966</v>
      </c>
      <c r="E405" s="190" t="s">
        <v>7281</v>
      </c>
    </row>
    <row r="406" spans="1:5" hidden="1" x14ac:dyDescent="0.25">
      <c r="A406">
        <v>1748</v>
      </c>
      <c r="B406" t="s">
        <v>1016</v>
      </c>
      <c r="C406" t="s">
        <v>192</v>
      </c>
      <c r="D406" t="s">
        <v>4963</v>
      </c>
      <c r="E406" s="190" t="s">
        <v>7282</v>
      </c>
    </row>
    <row r="407" spans="1:5" hidden="1" x14ac:dyDescent="0.25">
      <c r="A407">
        <v>1749</v>
      </c>
      <c r="B407" t="s">
        <v>1017</v>
      </c>
      <c r="C407" t="s">
        <v>192</v>
      </c>
      <c r="D407" t="s">
        <v>4963</v>
      </c>
      <c r="E407" s="190" t="s">
        <v>7283</v>
      </c>
    </row>
    <row r="408" spans="1:5" hidden="1" x14ac:dyDescent="0.25">
      <c r="A408">
        <v>37412</v>
      </c>
      <c r="B408" t="s">
        <v>1018</v>
      </c>
      <c r="C408" t="s">
        <v>192</v>
      </c>
      <c r="D408" t="s">
        <v>4963</v>
      </c>
      <c r="E408" s="190" t="s">
        <v>7284</v>
      </c>
    </row>
    <row r="409" spans="1:5" hidden="1" x14ac:dyDescent="0.25">
      <c r="A409">
        <v>1745</v>
      </c>
      <c r="B409" t="s">
        <v>1019</v>
      </c>
      <c r="C409" t="s">
        <v>192</v>
      </c>
      <c r="D409" t="s">
        <v>4963</v>
      </c>
      <c r="E409" s="190" t="s">
        <v>7285</v>
      </c>
    </row>
    <row r="410" spans="1:5" hidden="1" x14ac:dyDescent="0.25">
      <c r="A410">
        <v>1750</v>
      </c>
      <c r="B410" t="s">
        <v>1020</v>
      </c>
      <c r="C410" t="s">
        <v>192</v>
      </c>
      <c r="D410" t="s">
        <v>4963</v>
      </c>
      <c r="E410" s="190" t="s">
        <v>7286</v>
      </c>
    </row>
    <row r="411" spans="1:5" hidden="1" x14ac:dyDescent="0.25">
      <c r="A411">
        <v>11687</v>
      </c>
      <c r="B411" t="s">
        <v>1021</v>
      </c>
      <c r="C411" t="s">
        <v>194</v>
      </c>
      <c r="D411" t="s">
        <v>4963</v>
      </c>
      <c r="E411" s="190" t="s">
        <v>7287</v>
      </c>
    </row>
    <row r="412" spans="1:5" hidden="1" x14ac:dyDescent="0.25">
      <c r="A412">
        <v>11689</v>
      </c>
      <c r="B412" t="s">
        <v>1022</v>
      </c>
      <c r="C412" t="s">
        <v>194</v>
      </c>
      <c r="D412" t="s">
        <v>4963</v>
      </c>
      <c r="E412" s="190" t="s">
        <v>7288</v>
      </c>
    </row>
    <row r="413" spans="1:5" hidden="1" x14ac:dyDescent="0.25">
      <c r="A413">
        <v>11693</v>
      </c>
      <c r="B413" t="s">
        <v>1023</v>
      </c>
      <c r="C413" t="s">
        <v>191</v>
      </c>
      <c r="D413" t="s">
        <v>4963</v>
      </c>
      <c r="E413" s="190" t="s">
        <v>7289</v>
      </c>
    </row>
    <row r="414" spans="1:5" hidden="1" x14ac:dyDescent="0.25">
      <c r="A414">
        <v>36215</v>
      </c>
      <c r="B414" t="s">
        <v>1024</v>
      </c>
      <c r="C414" t="s">
        <v>192</v>
      </c>
      <c r="D414" t="s">
        <v>4977</v>
      </c>
      <c r="E414" s="190" t="s">
        <v>6600</v>
      </c>
    </row>
    <row r="415" spans="1:5" hidden="1" x14ac:dyDescent="0.25">
      <c r="A415">
        <v>42439</v>
      </c>
      <c r="B415" t="s">
        <v>1025</v>
      </c>
      <c r="C415" t="s">
        <v>192</v>
      </c>
      <c r="D415" t="s">
        <v>4977</v>
      </c>
      <c r="E415" s="190" t="s">
        <v>5032</v>
      </c>
    </row>
    <row r="416" spans="1:5" hidden="1" x14ac:dyDescent="0.25">
      <c r="A416">
        <v>38381</v>
      </c>
      <c r="B416" t="s">
        <v>1026</v>
      </c>
      <c r="C416" t="s">
        <v>192</v>
      </c>
      <c r="D416" t="s">
        <v>4963</v>
      </c>
      <c r="E416" s="190" t="s">
        <v>7290</v>
      </c>
    </row>
    <row r="417" spans="1:5" hidden="1" x14ac:dyDescent="0.25">
      <c r="A417">
        <v>39621</v>
      </c>
      <c r="B417" t="s">
        <v>1027</v>
      </c>
      <c r="C417" t="s">
        <v>240</v>
      </c>
      <c r="D417" t="s">
        <v>4963</v>
      </c>
      <c r="E417" s="190" t="s">
        <v>7291</v>
      </c>
    </row>
    <row r="418" spans="1:5" hidden="1" x14ac:dyDescent="0.25">
      <c r="A418">
        <v>39624</v>
      </c>
      <c r="B418" t="s">
        <v>1028</v>
      </c>
      <c r="C418" t="s">
        <v>240</v>
      </c>
      <c r="D418" t="s">
        <v>4963</v>
      </c>
      <c r="E418" s="190" t="s">
        <v>7292</v>
      </c>
    </row>
    <row r="419" spans="1:5" hidden="1" x14ac:dyDescent="0.25">
      <c r="A419">
        <v>39615</v>
      </c>
      <c r="B419" t="s">
        <v>1029</v>
      </c>
      <c r="C419" t="s">
        <v>192</v>
      </c>
      <c r="D419" t="s">
        <v>4963</v>
      </c>
      <c r="E419" s="190" t="s">
        <v>7293</v>
      </c>
    </row>
    <row r="420" spans="1:5" hidden="1" x14ac:dyDescent="0.25">
      <c r="A420">
        <v>39620</v>
      </c>
      <c r="B420" t="s">
        <v>1030</v>
      </c>
      <c r="C420" t="s">
        <v>192</v>
      </c>
      <c r="D420" t="s">
        <v>4963</v>
      </c>
      <c r="E420" s="190" t="s">
        <v>7294</v>
      </c>
    </row>
    <row r="421" spans="1:5" hidden="1" x14ac:dyDescent="0.25">
      <c r="A421">
        <v>39623</v>
      </c>
      <c r="B421" t="s">
        <v>1031</v>
      </c>
      <c r="C421" t="s">
        <v>192</v>
      </c>
      <c r="D421" t="s">
        <v>4963</v>
      </c>
      <c r="E421" s="190" t="s">
        <v>7295</v>
      </c>
    </row>
    <row r="422" spans="1:5" hidden="1" x14ac:dyDescent="0.25">
      <c r="A422">
        <v>546</v>
      </c>
      <c r="B422" t="s">
        <v>1032</v>
      </c>
      <c r="C422" t="s">
        <v>208</v>
      </c>
      <c r="D422" t="s">
        <v>4966</v>
      </c>
      <c r="E422" s="190" t="s">
        <v>6568</v>
      </c>
    </row>
    <row r="423" spans="1:5" hidden="1" x14ac:dyDescent="0.25">
      <c r="A423">
        <v>566</v>
      </c>
      <c r="B423" t="s">
        <v>1033</v>
      </c>
      <c r="C423" t="s">
        <v>194</v>
      </c>
      <c r="D423" t="s">
        <v>4963</v>
      </c>
      <c r="E423" s="190" t="s">
        <v>3625</v>
      </c>
    </row>
    <row r="424" spans="1:5" hidden="1" x14ac:dyDescent="0.25">
      <c r="A424">
        <v>565</v>
      </c>
      <c r="B424" t="s">
        <v>6602</v>
      </c>
      <c r="C424" t="s">
        <v>194</v>
      </c>
      <c r="D424" t="s">
        <v>4963</v>
      </c>
      <c r="E424" s="190" t="s">
        <v>7296</v>
      </c>
    </row>
    <row r="425" spans="1:5" hidden="1" x14ac:dyDescent="0.25">
      <c r="A425">
        <v>555</v>
      </c>
      <c r="B425" t="s">
        <v>1034</v>
      </c>
      <c r="C425" t="s">
        <v>194</v>
      </c>
      <c r="D425" t="s">
        <v>4963</v>
      </c>
      <c r="E425" s="190" t="s">
        <v>6357</v>
      </c>
    </row>
    <row r="426" spans="1:5" hidden="1" x14ac:dyDescent="0.25">
      <c r="A426">
        <v>557</v>
      </c>
      <c r="B426" t="s">
        <v>1035</v>
      </c>
      <c r="C426" t="s">
        <v>194</v>
      </c>
      <c r="D426" t="s">
        <v>4963</v>
      </c>
      <c r="E426" s="190" t="s">
        <v>7297</v>
      </c>
    </row>
    <row r="427" spans="1:5" hidden="1" x14ac:dyDescent="0.25">
      <c r="A427">
        <v>552</v>
      </c>
      <c r="B427" t="s">
        <v>1036</v>
      </c>
      <c r="C427" t="s">
        <v>194</v>
      </c>
      <c r="D427" t="s">
        <v>4963</v>
      </c>
      <c r="E427" s="190" t="s">
        <v>6635</v>
      </c>
    </row>
    <row r="428" spans="1:5" hidden="1" x14ac:dyDescent="0.25">
      <c r="A428">
        <v>563</v>
      </c>
      <c r="B428" t="s">
        <v>1037</v>
      </c>
      <c r="C428" t="s">
        <v>194</v>
      </c>
      <c r="D428" t="s">
        <v>4963</v>
      </c>
      <c r="E428" s="190" t="s">
        <v>7298</v>
      </c>
    </row>
    <row r="429" spans="1:5" hidden="1" x14ac:dyDescent="0.25">
      <c r="A429">
        <v>549</v>
      </c>
      <c r="B429" t="s">
        <v>1038</v>
      </c>
      <c r="C429" t="s">
        <v>194</v>
      </c>
      <c r="D429" t="s">
        <v>4963</v>
      </c>
      <c r="E429" s="190" t="s">
        <v>6652</v>
      </c>
    </row>
    <row r="430" spans="1:5" hidden="1" x14ac:dyDescent="0.25">
      <c r="A430">
        <v>551</v>
      </c>
      <c r="B430" t="s">
        <v>1039</v>
      </c>
      <c r="C430" t="s">
        <v>194</v>
      </c>
      <c r="D430" t="s">
        <v>4963</v>
      </c>
      <c r="E430" s="190" t="s">
        <v>7299</v>
      </c>
    </row>
    <row r="431" spans="1:5" hidden="1" x14ac:dyDescent="0.25">
      <c r="A431">
        <v>559</v>
      </c>
      <c r="B431" t="s">
        <v>1040</v>
      </c>
      <c r="C431" t="s">
        <v>194</v>
      </c>
      <c r="D431" t="s">
        <v>4963</v>
      </c>
      <c r="E431" s="190" t="s">
        <v>7267</v>
      </c>
    </row>
    <row r="432" spans="1:5" hidden="1" x14ac:dyDescent="0.25">
      <c r="A432">
        <v>560</v>
      </c>
      <c r="B432" t="s">
        <v>1041</v>
      </c>
      <c r="C432" t="s">
        <v>194</v>
      </c>
      <c r="D432" t="s">
        <v>4963</v>
      </c>
      <c r="E432" s="190" t="s">
        <v>7300</v>
      </c>
    </row>
    <row r="433" spans="1:5" hidden="1" x14ac:dyDescent="0.25">
      <c r="A433">
        <v>547</v>
      </c>
      <c r="B433" t="s">
        <v>1042</v>
      </c>
      <c r="C433" t="s">
        <v>194</v>
      </c>
      <c r="D433" t="s">
        <v>4963</v>
      </c>
      <c r="E433" s="190" t="s">
        <v>7301</v>
      </c>
    </row>
    <row r="434" spans="1:5" hidden="1" x14ac:dyDescent="0.25">
      <c r="A434">
        <v>36207</v>
      </c>
      <c r="B434" t="s">
        <v>1043</v>
      </c>
      <c r="C434" t="s">
        <v>192</v>
      </c>
      <c r="D434" t="s">
        <v>4977</v>
      </c>
      <c r="E434" s="190" t="s">
        <v>6605</v>
      </c>
    </row>
    <row r="435" spans="1:5" hidden="1" x14ac:dyDescent="0.25">
      <c r="A435">
        <v>36209</v>
      </c>
      <c r="B435" t="s">
        <v>1044</v>
      </c>
      <c r="C435" t="s">
        <v>192</v>
      </c>
      <c r="D435" t="s">
        <v>4977</v>
      </c>
      <c r="E435" s="190" t="s">
        <v>6606</v>
      </c>
    </row>
    <row r="436" spans="1:5" hidden="1" x14ac:dyDescent="0.25">
      <c r="A436">
        <v>36210</v>
      </c>
      <c r="B436" t="s">
        <v>1045</v>
      </c>
      <c r="C436" t="s">
        <v>192</v>
      </c>
      <c r="D436" t="s">
        <v>4977</v>
      </c>
      <c r="E436" s="190" t="s">
        <v>6607</v>
      </c>
    </row>
    <row r="437" spans="1:5" hidden="1" x14ac:dyDescent="0.25">
      <c r="A437">
        <v>36204</v>
      </c>
      <c r="B437" t="s">
        <v>1046</v>
      </c>
      <c r="C437" t="s">
        <v>192</v>
      </c>
      <c r="D437" t="s">
        <v>4977</v>
      </c>
      <c r="E437" s="190" t="s">
        <v>6608</v>
      </c>
    </row>
    <row r="438" spans="1:5" hidden="1" x14ac:dyDescent="0.25">
      <c r="A438">
        <v>36205</v>
      </c>
      <c r="B438" t="s">
        <v>1047</v>
      </c>
      <c r="C438" t="s">
        <v>192</v>
      </c>
      <c r="D438" t="s">
        <v>4977</v>
      </c>
      <c r="E438" s="190" t="s">
        <v>6609</v>
      </c>
    </row>
    <row r="439" spans="1:5" hidden="1" x14ac:dyDescent="0.25">
      <c r="A439">
        <v>36081</v>
      </c>
      <c r="B439" t="s">
        <v>1048</v>
      </c>
      <c r="C439" t="s">
        <v>192</v>
      </c>
      <c r="D439" t="s">
        <v>4977</v>
      </c>
      <c r="E439" s="190" t="s">
        <v>5036</v>
      </c>
    </row>
    <row r="440" spans="1:5" hidden="1" x14ac:dyDescent="0.25">
      <c r="A440">
        <v>36206</v>
      </c>
      <c r="B440" t="s">
        <v>1049</v>
      </c>
      <c r="C440" t="s">
        <v>192</v>
      </c>
      <c r="D440" t="s">
        <v>4977</v>
      </c>
      <c r="E440" s="190" t="s">
        <v>6610</v>
      </c>
    </row>
    <row r="441" spans="1:5" hidden="1" x14ac:dyDescent="0.25">
      <c r="A441">
        <v>36218</v>
      </c>
      <c r="B441" t="s">
        <v>1050</v>
      </c>
      <c r="C441" t="s">
        <v>192</v>
      </c>
      <c r="D441" t="s">
        <v>4977</v>
      </c>
      <c r="E441" s="190" t="s">
        <v>7302</v>
      </c>
    </row>
    <row r="442" spans="1:5" hidden="1" x14ac:dyDescent="0.25">
      <c r="A442">
        <v>36220</v>
      </c>
      <c r="B442" t="s">
        <v>1051</v>
      </c>
      <c r="C442" t="s">
        <v>192</v>
      </c>
      <c r="D442" t="s">
        <v>4977</v>
      </c>
      <c r="E442" s="190" t="s">
        <v>7303</v>
      </c>
    </row>
    <row r="443" spans="1:5" hidden="1" x14ac:dyDescent="0.25">
      <c r="A443">
        <v>36080</v>
      </c>
      <c r="B443" t="s">
        <v>1052</v>
      </c>
      <c r="C443" t="s">
        <v>192</v>
      </c>
      <c r="D443" t="s">
        <v>4977</v>
      </c>
      <c r="E443" s="190" t="s">
        <v>7304</v>
      </c>
    </row>
    <row r="444" spans="1:5" hidden="1" x14ac:dyDescent="0.25">
      <c r="A444">
        <v>36223</v>
      </c>
      <c r="B444" t="s">
        <v>1053</v>
      </c>
      <c r="C444" t="s">
        <v>192</v>
      </c>
      <c r="D444" t="s">
        <v>4977</v>
      </c>
      <c r="E444" s="190" t="s">
        <v>7305</v>
      </c>
    </row>
    <row r="445" spans="1:5" hidden="1" x14ac:dyDescent="0.25">
      <c r="A445">
        <v>38127</v>
      </c>
      <c r="B445" t="s">
        <v>1054</v>
      </c>
      <c r="C445" t="s">
        <v>192</v>
      </c>
      <c r="D445" t="s">
        <v>4963</v>
      </c>
      <c r="E445" s="190" t="s">
        <v>5037</v>
      </c>
    </row>
    <row r="446" spans="1:5" hidden="1" x14ac:dyDescent="0.25">
      <c r="A446">
        <v>38060</v>
      </c>
      <c r="B446" t="s">
        <v>1055</v>
      </c>
      <c r="C446" t="s">
        <v>192</v>
      </c>
      <c r="D446" t="s">
        <v>4977</v>
      </c>
      <c r="E446" s="190" t="s">
        <v>6340</v>
      </c>
    </row>
    <row r="447" spans="1:5" hidden="1" x14ac:dyDescent="0.25">
      <c r="A447">
        <v>10956</v>
      </c>
      <c r="B447" t="s">
        <v>1056</v>
      </c>
      <c r="C447" t="s">
        <v>192</v>
      </c>
      <c r="D447" t="s">
        <v>4977</v>
      </c>
      <c r="E447" s="190" t="s">
        <v>6341</v>
      </c>
    </row>
    <row r="448" spans="1:5" hidden="1" x14ac:dyDescent="0.25">
      <c r="A448">
        <v>39380</v>
      </c>
      <c r="B448" t="s">
        <v>1057</v>
      </c>
      <c r="C448" t="s">
        <v>192</v>
      </c>
      <c r="D448" t="s">
        <v>4977</v>
      </c>
      <c r="E448" s="190" t="s">
        <v>5213</v>
      </c>
    </row>
    <row r="449" spans="1:5" hidden="1" x14ac:dyDescent="0.25">
      <c r="A449">
        <v>44172</v>
      </c>
      <c r="B449" t="s">
        <v>1058</v>
      </c>
      <c r="C449" t="s">
        <v>192</v>
      </c>
      <c r="D449" t="s">
        <v>4963</v>
      </c>
      <c r="E449" s="190" t="s">
        <v>7306</v>
      </c>
    </row>
    <row r="450" spans="1:5" hidden="1" x14ac:dyDescent="0.25">
      <c r="A450">
        <v>37597</v>
      </c>
      <c r="B450" t="s">
        <v>1059</v>
      </c>
      <c r="C450" t="s">
        <v>192</v>
      </c>
      <c r="D450" t="s">
        <v>4977</v>
      </c>
      <c r="E450" s="190" t="s">
        <v>5038</v>
      </c>
    </row>
    <row r="451" spans="1:5" hidden="1" x14ac:dyDescent="0.25">
      <c r="A451">
        <v>183</v>
      </c>
      <c r="B451" t="s">
        <v>1060</v>
      </c>
      <c r="C451" t="s">
        <v>190</v>
      </c>
      <c r="D451" t="s">
        <v>4966</v>
      </c>
      <c r="E451" s="190" t="s">
        <v>6611</v>
      </c>
    </row>
    <row r="452" spans="1:5" hidden="1" x14ac:dyDescent="0.25">
      <c r="A452">
        <v>184</v>
      </c>
      <c r="B452" t="s">
        <v>1061</v>
      </c>
      <c r="C452" t="s">
        <v>190</v>
      </c>
      <c r="D452" t="s">
        <v>4963</v>
      </c>
      <c r="E452" s="190" t="s">
        <v>6612</v>
      </c>
    </row>
    <row r="453" spans="1:5" hidden="1" x14ac:dyDescent="0.25">
      <c r="A453">
        <v>181</v>
      </c>
      <c r="B453" t="s">
        <v>1062</v>
      </c>
      <c r="C453" t="s">
        <v>190</v>
      </c>
      <c r="D453" t="s">
        <v>4963</v>
      </c>
      <c r="E453" s="190" t="s">
        <v>6613</v>
      </c>
    </row>
    <row r="454" spans="1:5" hidden="1" x14ac:dyDescent="0.25">
      <c r="A454">
        <v>20001</v>
      </c>
      <c r="B454" t="s">
        <v>1063</v>
      </c>
      <c r="C454" t="s">
        <v>190</v>
      </c>
      <c r="D454" t="s">
        <v>4963</v>
      </c>
      <c r="E454" s="190" t="s">
        <v>6614</v>
      </c>
    </row>
    <row r="455" spans="1:5" hidden="1" x14ac:dyDescent="0.25">
      <c r="A455">
        <v>39837</v>
      </c>
      <c r="B455" t="s">
        <v>1064</v>
      </c>
      <c r="C455" t="s">
        <v>190</v>
      </c>
      <c r="D455" t="s">
        <v>4963</v>
      </c>
      <c r="E455" s="190" t="s">
        <v>7307</v>
      </c>
    </row>
    <row r="456" spans="1:5" hidden="1" x14ac:dyDescent="0.25">
      <c r="A456">
        <v>43366</v>
      </c>
      <c r="B456" t="s">
        <v>1065</v>
      </c>
      <c r="C456" t="s">
        <v>208</v>
      </c>
      <c r="D456" t="s">
        <v>4977</v>
      </c>
      <c r="E456" s="190" t="s">
        <v>6864</v>
      </c>
    </row>
    <row r="457" spans="1:5" hidden="1" x14ac:dyDescent="0.25">
      <c r="A457">
        <v>10535</v>
      </c>
      <c r="B457" t="s">
        <v>1066</v>
      </c>
      <c r="C457" t="s">
        <v>192</v>
      </c>
      <c r="D457" t="s">
        <v>4966</v>
      </c>
      <c r="E457" s="190" t="s">
        <v>5039</v>
      </c>
    </row>
    <row r="458" spans="1:5" hidden="1" x14ac:dyDescent="0.25">
      <c r="A458">
        <v>10537</v>
      </c>
      <c r="B458" t="s">
        <v>1067</v>
      </c>
      <c r="C458" t="s">
        <v>192</v>
      </c>
      <c r="D458" t="s">
        <v>4963</v>
      </c>
      <c r="E458" s="190" t="s">
        <v>5040</v>
      </c>
    </row>
    <row r="459" spans="1:5" hidden="1" x14ac:dyDescent="0.25">
      <c r="A459">
        <v>13891</v>
      </c>
      <c r="B459" t="s">
        <v>1068</v>
      </c>
      <c r="C459" t="s">
        <v>192</v>
      </c>
      <c r="D459" t="s">
        <v>4963</v>
      </c>
      <c r="E459" s="190" t="s">
        <v>5041</v>
      </c>
    </row>
    <row r="460" spans="1:5" hidden="1" x14ac:dyDescent="0.25">
      <c r="A460">
        <v>44492</v>
      </c>
      <c r="B460" t="s">
        <v>1069</v>
      </c>
      <c r="C460" t="s">
        <v>192</v>
      </c>
      <c r="D460" t="s">
        <v>4963</v>
      </c>
      <c r="E460" s="190" t="s">
        <v>5042</v>
      </c>
    </row>
    <row r="461" spans="1:5" hidden="1" x14ac:dyDescent="0.25">
      <c r="A461">
        <v>36396</v>
      </c>
      <c r="B461" t="s">
        <v>1070</v>
      </c>
      <c r="C461" t="s">
        <v>192</v>
      </c>
      <c r="D461" t="s">
        <v>4963</v>
      </c>
      <c r="E461" s="190" t="s">
        <v>5043</v>
      </c>
    </row>
    <row r="462" spans="1:5" hidden="1" x14ac:dyDescent="0.25">
      <c r="A462">
        <v>36397</v>
      </c>
      <c r="B462" t="s">
        <v>1071</v>
      </c>
      <c r="C462" t="s">
        <v>192</v>
      </c>
      <c r="D462" t="s">
        <v>4963</v>
      </c>
      <c r="E462" s="190" t="s">
        <v>5044</v>
      </c>
    </row>
    <row r="463" spans="1:5" hidden="1" x14ac:dyDescent="0.25">
      <c r="A463">
        <v>36398</v>
      </c>
      <c r="B463" t="s">
        <v>1072</v>
      </c>
      <c r="C463" t="s">
        <v>192</v>
      </c>
      <c r="D463" t="s">
        <v>4963</v>
      </c>
      <c r="E463" s="190" t="s">
        <v>5045</v>
      </c>
    </row>
    <row r="464" spans="1:5" hidden="1" x14ac:dyDescent="0.25">
      <c r="A464">
        <v>647</v>
      </c>
      <c r="B464" t="s">
        <v>5046</v>
      </c>
      <c r="C464" t="s">
        <v>223</v>
      </c>
      <c r="D464" t="s">
        <v>4963</v>
      </c>
      <c r="E464" s="190" t="s">
        <v>328</v>
      </c>
    </row>
    <row r="465" spans="1:5" hidden="1" x14ac:dyDescent="0.25">
      <c r="A465">
        <v>40920</v>
      </c>
      <c r="B465" t="s">
        <v>1073</v>
      </c>
      <c r="C465" t="s">
        <v>224</v>
      </c>
      <c r="D465" t="s">
        <v>4963</v>
      </c>
      <c r="E465" s="190" t="s">
        <v>7308</v>
      </c>
    </row>
    <row r="466" spans="1:5" hidden="1" x14ac:dyDescent="0.25">
      <c r="A466">
        <v>715</v>
      </c>
      <c r="B466" t="s">
        <v>1074</v>
      </c>
      <c r="C466" t="s">
        <v>192</v>
      </c>
      <c r="D466" t="s">
        <v>4977</v>
      </c>
      <c r="E466" s="190" t="s">
        <v>370</v>
      </c>
    </row>
    <row r="467" spans="1:5" hidden="1" x14ac:dyDescent="0.25">
      <c r="A467">
        <v>716</v>
      </c>
      <c r="B467" t="s">
        <v>1075</v>
      </c>
      <c r="C467" t="s">
        <v>192</v>
      </c>
      <c r="D467" t="s">
        <v>4977</v>
      </c>
      <c r="E467" s="190" t="s">
        <v>7309</v>
      </c>
    </row>
    <row r="468" spans="1:5" hidden="1" x14ac:dyDescent="0.25">
      <c r="A468">
        <v>38783</v>
      </c>
      <c r="B468" t="s">
        <v>7310</v>
      </c>
      <c r="C468" t="s">
        <v>192</v>
      </c>
      <c r="D468" t="s">
        <v>4963</v>
      </c>
      <c r="E468" s="190" t="s">
        <v>5048</v>
      </c>
    </row>
    <row r="469" spans="1:5" hidden="1" x14ac:dyDescent="0.25">
      <c r="A469">
        <v>37593</v>
      </c>
      <c r="B469" t="s">
        <v>7311</v>
      </c>
      <c r="C469" t="s">
        <v>192</v>
      </c>
      <c r="D469" t="s">
        <v>4963</v>
      </c>
      <c r="E469" s="190" t="s">
        <v>5049</v>
      </c>
    </row>
    <row r="470" spans="1:5" hidden="1" x14ac:dyDescent="0.25">
      <c r="A470">
        <v>37594</v>
      </c>
      <c r="B470" t="s">
        <v>7312</v>
      </c>
      <c r="C470" t="s">
        <v>192</v>
      </c>
      <c r="D470" t="s">
        <v>4963</v>
      </c>
      <c r="E470" s="190" t="s">
        <v>271</v>
      </c>
    </row>
    <row r="471" spans="1:5" hidden="1" x14ac:dyDescent="0.25">
      <c r="A471">
        <v>37592</v>
      </c>
      <c r="B471" t="s">
        <v>7313</v>
      </c>
      <c r="C471" t="s">
        <v>192</v>
      </c>
      <c r="D471" t="s">
        <v>4963</v>
      </c>
      <c r="E471" s="190" t="s">
        <v>207</v>
      </c>
    </row>
    <row r="472" spans="1:5" hidden="1" x14ac:dyDescent="0.25">
      <c r="A472">
        <v>7270</v>
      </c>
      <c r="B472" t="s">
        <v>7314</v>
      </c>
      <c r="C472" t="s">
        <v>192</v>
      </c>
      <c r="D472" t="s">
        <v>4963</v>
      </c>
      <c r="E472" s="190" t="s">
        <v>5050</v>
      </c>
    </row>
    <row r="473" spans="1:5" hidden="1" x14ac:dyDescent="0.25">
      <c r="A473">
        <v>7267</v>
      </c>
      <c r="B473" t="s">
        <v>7315</v>
      </c>
      <c r="C473" t="s">
        <v>192</v>
      </c>
      <c r="D473" t="s">
        <v>4963</v>
      </c>
      <c r="E473" s="190" t="s">
        <v>2283</v>
      </c>
    </row>
    <row r="474" spans="1:5" hidden="1" x14ac:dyDescent="0.25">
      <c r="A474">
        <v>7271</v>
      </c>
      <c r="B474" t="s">
        <v>7316</v>
      </c>
      <c r="C474" t="s">
        <v>192</v>
      </c>
      <c r="D474" t="s">
        <v>4966</v>
      </c>
      <c r="E474" s="190" t="s">
        <v>229</v>
      </c>
    </row>
    <row r="475" spans="1:5" hidden="1" x14ac:dyDescent="0.25">
      <c r="A475">
        <v>7268</v>
      </c>
      <c r="B475" t="s">
        <v>7317</v>
      </c>
      <c r="C475" t="s">
        <v>192</v>
      </c>
      <c r="D475" t="s">
        <v>4963</v>
      </c>
      <c r="E475" s="190" t="s">
        <v>331</v>
      </c>
    </row>
    <row r="476" spans="1:5" hidden="1" x14ac:dyDescent="0.25">
      <c r="A476">
        <v>41372</v>
      </c>
      <c r="B476" t="s">
        <v>1077</v>
      </c>
      <c r="C476" t="s">
        <v>191</v>
      </c>
      <c r="D476" t="s">
        <v>4963</v>
      </c>
      <c r="E476" s="190" t="s">
        <v>6364</v>
      </c>
    </row>
    <row r="477" spans="1:5" hidden="1" x14ac:dyDescent="0.25">
      <c r="A477">
        <v>41371</v>
      </c>
      <c r="B477" t="s">
        <v>1078</v>
      </c>
      <c r="C477" t="s">
        <v>191</v>
      </c>
      <c r="D477" t="s">
        <v>4963</v>
      </c>
      <c r="E477" s="190" t="s">
        <v>7318</v>
      </c>
    </row>
    <row r="478" spans="1:5" hidden="1" x14ac:dyDescent="0.25">
      <c r="A478">
        <v>34556</v>
      </c>
      <c r="B478" t="s">
        <v>1079</v>
      </c>
      <c r="C478" t="s">
        <v>192</v>
      </c>
      <c r="D478" t="s">
        <v>4963</v>
      </c>
      <c r="E478" s="190" t="s">
        <v>6145</v>
      </c>
    </row>
    <row r="479" spans="1:5" hidden="1" x14ac:dyDescent="0.25">
      <c r="A479">
        <v>37873</v>
      </c>
      <c r="B479" t="s">
        <v>1080</v>
      </c>
      <c r="C479" t="s">
        <v>192</v>
      </c>
      <c r="D479" t="s">
        <v>4963</v>
      </c>
      <c r="E479" s="190" t="s">
        <v>6879</v>
      </c>
    </row>
    <row r="480" spans="1:5" hidden="1" x14ac:dyDescent="0.25">
      <c r="A480">
        <v>34564</v>
      </c>
      <c r="B480" t="s">
        <v>1081</v>
      </c>
      <c r="C480" t="s">
        <v>192</v>
      </c>
      <c r="D480" t="s">
        <v>4963</v>
      </c>
      <c r="E480" s="190" t="s">
        <v>7319</v>
      </c>
    </row>
    <row r="481" spans="1:5" hidden="1" x14ac:dyDescent="0.25">
      <c r="A481">
        <v>34565</v>
      </c>
      <c r="B481" t="s">
        <v>1082</v>
      </c>
      <c r="C481" t="s">
        <v>192</v>
      </c>
      <c r="D481" t="s">
        <v>4963</v>
      </c>
      <c r="E481" s="190" t="s">
        <v>2550</v>
      </c>
    </row>
    <row r="482" spans="1:5" hidden="1" x14ac:dyDescent="0.25">
      <c r="A482">
        <v>38590</v>
      </c>
      <c r="B482" t="s">
        <v>1083</v>
      </c>
      <c r="C482" t="s">
        <v>192</v>
      </c>
      <c r="D482" t="s">
        <v>4963</v>
      </c>
      <c r="E482" s="190" t="s">
        <v>7320</v>
      </c>
    </row>
    <row r="483" spans="1:5" hidden="1" x14ac:dyDescent="0.25">
      <c r="A483">
        <v>34566</v>
      </c>
      <c r="B483" t="s">
        <v>1084</v>
      </c>
      <c r="C483" t="s">
        <v>192</v>
      </c>
      <c r="D483" t="s">
        <v>4963</v>
      </c>
      <c r="E483" s="190" t="s">
        <v>4969</v>
      </c>
    </row>
    <row r="484" spans="1:5" hidden="1" x14ac:dyDescent="0.25">
      <c r="A484">
        <v>34567</v>
      </c>
      <c r="B484" t="s">
        <v>1085</v>
      </c>
      <c r="C484" t="s">
        <v>192</v>
      </c>
      <c r="D484" t="s">
        <v>4963</v>
      </c>
      <c r="E484" s="190" t="s">
        <v>6967</v>
      </c>
    </row>
    <row r="485" spans="1:5" hidden="1" x14ac:dyDescent="0.25">
      <c r="A485">
        <v>38591</v>
      </c>
      <c r="B485" t="s">
        <v>1086</v>
      </c>
      <c r="C485" t="s">
        <v>192</v>
      </c>
      <c r="D485" t="s">
        <v>4963</v>
      </c>
      <c r="E485" s="190" t="s">
        <v>6598</v>
      </c>
    </row>
    <row r="486" spans="1:5" hidden="1" x14ac:dyDescent="0.25">
      <c r="A486">
        <v>34568</v>
      </c>
      <c r="B486" t="s">
        <v>1087</v>
      </c>
      <c r="C486" t="s">
        <v>192</v>
      </c>
      <c r="D486" t="s">
        <v>4963</v>
      </c>
      <c r="E486" s="190" t="s">
        <v>5738</v>
      </c>
    </row>
    <row r="487" spans="1:5" hidden="1" x14ac:dyDescent="0.25">
      <c r="A487">
        <v>34569</v>
      </c>
      <c r="B487" t="s">
        <v>1088</v>
      </c>
      <c r="C487" t="s">
        <v>192</v>
      </c>
      <c r="D487" t="s">
        <v>4963</v>
      </c>
      <c r="E487" s="190" t="s">
        <v>2550</v>
      </c>
    </row>
    <row r="488" spans="1:5" hidden="1" x14ac:dyDescent="0.25">
      <c r="A488">
        <v>34570</v>
      </c>
      <c r="B488" t="s">
        <v>1089</v>
      </c>
      <c r="C488" t="s">
        <v>192</v>
      </c>
      <c r="D488" t="s">
        <v>4963</v>
      </c>
      <c r="E488" s="190" t="s">
        <v>7321</v>
      </c>
    </row>
    <row r="489" spans="1:5" hidden="1" x14ac:dyDescent="0.25">
      <c r="A489">
        <v>25070</v>
      </c>
      <c r="B489" t="s">
        <v>1090</v>
      </c>
      <c r="C489" t="s">
        <v>192</v>
      </c>
      <c r="D489" t="s">
        <v>4963</v>
      </c>
      <c r="E489" s="190" t="s">
        <v>7322</v>
      </c>
    </row>
    <row r="490" spans="1:5" hidden="1" x14ac:dyDescent="0.25">
      <c r="A490">
        <v>34571</v>
      </c>
      <c r="B490" t="s">
        <v>1091</v>
      </c>
      <c r="C490" t="s">
        <v>192</v>
      </c>
      <c r="D490" t="s">
        <v>4963</v>
      </c>
      <c r="E490" s="190" t="s">
        <v>7323</v>
      </c>
    </row>
    <row r="491" spans="1:5" hidden="1" x14ac:dyDescent="0.25">
      <c r="A491">
        <v>34573</v>
      </c>
      <c r="B491" t="s">
        <v>1092</v>
      </c>
      <c r="C491" t="s">
        <v>192</v>
      </c>
      <c r="D491" t="s">
        <v>4963</v>
      </c>
      <c r="E491" s="190" t="s">
        <v>6172</v>
      </c>
    </row>
    <row r="492" spans="1:5" hidden="1" x14ac:dyDescent="0.25">
      <c r="A492">
        <v>37107</v>
      </c>
      <c r="B492" t="s">
        <v>1093</v>
      </c>
      <c r="C492" t="s">
        <v>192</v>
      </c>
      <c r="D492" t="s">
        <v>4963</v>
      </c>
      <c r="E492" s="190" t="s">
        <v>4140</v>
      </c>
    </row>
    <row r="493" spans="1:5" hidden="1" x14ac:dyDescent="0.25">
      <c r="A493">
        <v>34576</v>
      </c>
      <c r="B493" t="s">
        <v>1094</v>
      </c>
      <c r="C493" t="s">
        <v>192</v>
      </c>
      <c r="D493" t="s">
        <v>4963</v>
      </c>
      <c r="E493" s="190" t="s">
        <v>7324</v>
      </c>
    </row>
    <row r="494" spans="1:5" hidden="1" x14ac:dyDescent="0.25">
      <c r="A494">
        <v>34577</v>
      </c>
      <c r="B494" t="s">
        <v>1096</v>
      </c>
      <c r="C494" t="s">
        <v>192</v>
      </c>
      <c r="D494" t="s">
        <v>4963</v>
      </c>
      <c r="E494" s="190" t="s">
        <v>7325</v>
      </c>
    </row>
    <row r="495" spans="1:5" hidden="1" x14ac:dyDescent="0.25">
      <c r="A495">
        <v>34578</v>
      </c>
      <c r="B495" t="s">
        <v>1097</v>
      </c>
      <c r="C495" t="s">
        <v>192</v>
      </c>
      <c r="D495" t="s">
        <v>4963</v>
      </c>
      <c r="E495" s="190" t="s">
        <v>7326</v>
      </c>
    </row>
    <row r="496" spans="1:5" hidden="1" x14ac:dyDescent="0.25">
      <c r="A496">
        <v>34579</v>
      </c>
      <c r="B496" t="s">
        <v>1098</v>
      </c>
      <c r="C496" t="s">
        <v>192</v>
      </c>
      <c r="D496" t="s">
        <v>4963</v>
      </c>
      <c r="E496" s="190" t="s">
        <v>7327</v>
      </c>
    </row>
    <row r="497" spans="1:5" hidden="1" x14ac:dyDescent="0.25">
      <c r="A497">
        <v>25067</v>
      </c>
      <c r="B497" t="s">
        <v>1099</v>
      </c>
      <c r="C497" t="s">
        <v>192</v>
      </c>
      <c r="D497" t="s">
        <v>4963</v>
      </c>
      <c r="E497" s="190" t="s">
        <v>7328</v>
      </c>
    </row>
    <row r="498" spans="1:5" hidden="1" x14ac:dyDescent="0.25">
      <c r="A498">
        <v>34580</v>
      </c>
      <c r="B498" t="s">
        <v>1100</v>
      </c>
      <c r="C498" t="s">
        <v>192</v>
      </c>
      <c r="D498" t="s">
        <v>4963</v>
      </c>
      <c r="E498" s="190" t="s">
        <v>7329</v>
      </c>
    </row>
    <row r="499" spans="1:5" hidden="1" x14ac:dyDescent="0.25">
      <c r="A499">
        <v>25071</v>
      </c>
      <c r="B499" t="s">
        <v>1101</v>
      </c>
      <c r="C499" t="s">
        <v>192</v>
      </c>
      <c r="D499" t="s">
        <v>4963</v>
      </c>
      <c r="E499" s="190" t="s">
        <v>7330</v>
      </c>
    </row>
    <row r="500" spans="1:5" hidden="1" x14ac:dyDescent="0.25">
      <c r="A500">
        <v>44171</v>
      </c>
      <c r="B500" t="s">
        <v>1102</v>
      </c>
      <c r="C500" t="s">
        <v>192</v>
      </c>
      <c r="D500" t="s">
        <v>4963</v>
      </c>
      <c r="E500" s="190" t="s">
        <v>5745</v>
      </c>
    </row>
    <row r="501" spans="1:5" hidden="1" x14ac:dyDescent="0.25">
      <c r="A501">
        <v>38395</v>
      </c>
      <c r="B501" t="s">
        <v>1103</v>
      </c>
      <c r="C501" t="s">
        <v>192</v>
      </c>
      <c r="D501" t="s">
        <v>4963</v>
      </c>
      <c r="E501" s="190" t="s">
        <v>6323</v>
      </c>
    </row>
    <row r="502" spans="1:5" hidden="1" x14ac:dyDescent="0.25">
      <c r="A502">
        <v>34583</v>
      </c>
      <c r="B502" t="s">
        <v>1104</v>
      </c>
      <c r="C502" t="s">
        <v>191</v>
      </c>
      <c r="D502" t="s">
        <v>4963</v>
      </c>
      <c r="E502" s="190" t="s">
        <v>7331</v>
      </c>
    </row>
    <row r="503" spans="1:5" hidden="1" x14ac:dyDescent="0.25">
      <c r="A503">
        <v>34584</v>
      </c>
      <c r="B503" t="s">
        <v>1105</v>
      </c>
      <c r="C503" t="s">
        <v>191</v>
      </c>
      <c r="D503" t="s">
        <v>4963</v>
      </c>
      <c r="E503" s="190" t="s">
        <v>7332</v>
      </c>
    </row>
    <row r="504" spans="1:5" hidden="1" x14ac:dyDescent="0.25">
      <c r="A504">
        <v>709</v>
      </c>
      <c r="B504" t="s">
        <v>1106</v>
      </c>
      <c r="C504" t="s">
        <v>191</v>
      </c>
      <c r="D504" t="s">
        <v>4977</v>
      </c>
      <c r="E504" s="190" t="s">
        <v>7333</v>
      </c>
    </row>
    <row r="505" spans="1:5" hidden="1" x14ac:dyDescent="0.25">
      <c r="A505">
        <v>34599</v>
      </c>
      <c r="B505" t="s">
        <v>1107</v>
      </c>
      <c r="C505" t="s">
        <v>192</v>
      </c>
      <c r="D505" t="s">
        <v>4963</v>
      </c>
      <c r="E505" s="190" t="s">
        <v>7027</v>
      </c>
    </row>
    <row r="506" spans="1:5" hidden="1" x14ac:dyDescent="0.25">
      <c r="A506">
        <v>34592</v>
      </c>
      <c r="B506" t="s">
        <v>1108</v>
      </c>
      <c r="C506" t="s">
        <v>192</v>
      </c>
      <c r="D506" t="s">
        <v>4963</v>
      </c>
      <c r="E506" s="190" t="s">
        <v>7334</v>
      </c>
    </row>
    <row r="507" spans="1:5" hidden="1" x14ac:dyDescent="0.25">
      <c r="A507">
        <v>37103</v>
      </c>
      <c r="B507" t="s">
        <v>1109</v>
      </c>
      <c r="C507" t="s">
        <v>192</v>
      </c>
      <c r="D507" t="s">
        <v>4963</v>
      </c>
      <c r="E507" s="190" t="s">
        <v>213</v>
      </c>
    </row>
    <row r="508" spans="1:5" hidden="1" x14ac:dyDescent="0.25">
      <c r="A508">
        <v>34555</v>
      </c>
      <c r="B508" t="s">
        <v>1110</v>
      </c>
      <c r="C508" t="s">
        <v>192</v>
      </c>
      <c r="D508" t="s">
        <v>4963</v>
      </c>
      <c r="E508" s="190" t="s">
        <v>410</v>
      </c>
    </row>
    <row r="509" spans="1:5" hidden="1" x14ac:dyDescent="0.25">
      <c r="A509">
        <v>674</v>
      </c>
      <c r="B509" t="s">
        <v>1111</v>
      </c>
      <c r="C509" t="s">
        <v>191</v>
      </c>
      <c r="D509" t="s">
        <v>4963</v>
      </c>
      <c r="E509" s="190" t="s">
        <v>7335</v>
      </c>
    </row>
    <row r="510" spans="1:5" hidden="1" x14ac:dyDescent="0.25">
      <c r="A510">
        <v>34600</v>
      </c>
      <c r="B510" t="s">
        <v>1112</v>
      </c>
      <c r="C510" t="s">
        <v>191</v>
      </c>
      <c r="D510" t="s">
        <v>4966</v>
      </c>
      <c r="E510" s="190" t="s">
        <v>7336</v>
      </c>
    </row>
    <row r="511" spans="1:5" hidden="1" x14ac:dyDescent="0.25">
      <c r="A511">
        <v>652</v>
      </c>
      <c r="B511" t="s">
        <v>1113</v>
      </c>
      <c r="C511" t="s">
        <v>191</v>
      </c>
      <c r="D511" t="s">
        <v>4963</v>
      </c>
      <c r="E511" s="190" t="s">
        <v>7337</v>
      </c>
    </row>
    <row r="512" spans="1:5" hidden="1" x14ac:dyDescent="0.25">
      <c r="A512">
        <v>651</v>
      </c>
      <c r="B512" t="s">
        <v>1114</v>
      </c>
      <c r="C512" t="s">
        <v>192</v>
      </c>
      <c r="D512" t="s">
        <v>4963</v>
      </c>
      <c r="E512" s="190" t="s">
        <v>314</v>
      </c>
    </row>
    <row r="513" spans="1:5" hidden="1" x14ac:dyDescent="0.25">
      <c r="A513">
        <v>654</v>
      </c>
      <c r="B513" t="s">
        <v>1115</v>
      </c>
      <c r="C513" t="s">
        <v>192</v>
      </c>
      <c r="D513" t="s">
        <v>4963</v>
      </c>
      <c r="E513" s="190" t="s">
        <v>6145</v>
      </c>
    </row>
    <row r="514" spans="1:5" hidden="1" x14ac:dyDescent="0.25">
      <c r="A514">
        <v>650</v>
      </c>
      <c r="B514" t="s">
        <v>1116</v>
      </c>
      <c r="C514" t="s">
        <v>192</v>
      </c>
      <c r="D514" t="s">
        <v>4966</v>
      </c>
      <c r="E514" s="190" t="s">
        <v>7338</v>
      </c>
    </row>
    <row r="515" spans="1:5" hidden="1" x14ac:dyDescent="0.25">
      <c r="A515">
        <v>718</v>
      </c>
      <c r="B515" t="s">
        <v>1117</v>
      </c>
      <c r="C515" t="s">
        <v>192</v>
      </c>
      <c r="D515" t="s">
        <v>4977</v>
      </c>
      <c r="E515" s="190" t="s">
        <v>7339</v>
      </c>
    </row>
    <row r="516" spans="1:5" hidden="1" x14ac:dyDescent="0.25">
      <c r="A516">
        <v>11981</v>
      </c>
      <c r="B516" t="s">
        <v>1118</v>
      </c>
      <c r="C516" t="s">
        <v>192</v>
      </c>
      <c r="D516" t="s">
        <v>4977</v>
      </c>
      <c r="E516" s="190" t="s">
        <v>7340</v>
      </c>
    </row>
    <row r="517" spans="1:5" hidden="1" x14ac:dyDescent="0.25">
      <c r="A517">
        <v>34590</v>
      </c>
      <c r="B517" t="s">
        <v>7341</v>
      </c>
      <c r="C517" t="s">
        <v>192</v>
      </c>
      <c r="D517" t="s">
        <v>4963</v>
      </c>
      <c r="E517" s="190" t="s">
        <v>5056</v>
      </c>
    </row>
    <row r="518" spans="1:5" hidden="1" x14ac:dyDescent="0.25">
      <c r="A518">
        <v>34586</v>
      </c>
      <c r="B518" t="s">
        <v>7342</v>
      </c>
      <c r="C518" t="s">
        <v>192</v>
      </c>
      <c r="D518" t="s">
        <v>4963</v>
      </c>
      <c r="E518" s="190" t="s">
        <v>338</v>
      </c>
    </row>
    <row r="519" spans="1:5" hidden="1" x14ac:dyDescent="0.25">
      <c r="A519">
        <v>38603</v>
      </c>
      <c r="B519" t="s">
        <v>7343</v>
      </c>
      <c r="C519" t="s">
        <v>192</v>
      </c>
      <c r="D519" t="s">
        <v>4963</v>
      </c>
      <c r="E519" s="190" t="s">
        <v>311</v>
      </c>
    </row>
    <row r="520" spans="1:5" hidden="1" x14ac:dyDescent="0.25">
      <c r="A520">
        <v>34588</v>
      </c>
      <c r="B520" t="s">
        <v>7344</v>
      </c>
      <c r="C520" t="s">
        <v>192</v>
      </c>
      <c r="D520" t="s">
        <v>4963</v>
      </c>
      <c r="E520" s="190" t="s">
        <v>5055</v>
      </c>
    </row>
    <row r="521" spans="1:5" hidden="1" x14ac:dyDescent="0.25">
      <c r="A521">
        <v>34591</v>
      </c>
      <c r="B521" t="s">
        <v>7345</v>
      </c>
      <c r="C521" t="s">
        <v>192</v>
      </c>
      <c r="D521" t="s">
        <v>4963</v>
      </c>
      <c r="E521" s="190" t="s">
        <v>5057</v>
      </c>
    </row>
    <row r="522" spans="1:5" hidden="1" x14ac:dyDescent="0.25">
      <c r="A522">
        <v>40517</v>
      </c>
      <c r="B522" t="s">
        <v>7346</v>
      </c>
      <c r="C522" t="s">
        <v>191</v>
      </c>
      <c r="D522" t="s">
        <v>4963</v>
      </c>
      <c r="E522" s="190" t="s">
        <v>7347</v>
      </c>
    </row>
    <row r="523" spans="1:5" hidden="1" x14ac:dyDescent="0.25">
      <c r="A523">
        <v>40515</v>
      </c>
      <c r="B523" t="s">
        <v>7348</v>
      </c>
      <c r="C523" t="s">
        <v>191</v>
      </c>
      <c r="D523" t="s">
        <v>4963</v>
      </c>
      <c r="E523" s="190" t="s">
        <v>7349</v>
      </c>
    </row>
    <row r="524" spans="1:5" hidden="1" x14ac:dyDescent="0.25">
      <c r="A524">
        <v>40524</v>
      </c>
      <c r="B524" t="s">
        <v>7350</v>
      </c>
      <c r="C524" t="s">
        <v>191</v>
      </c>
      <c r="D524" t="s">
        <v>4963</v>
      </c>
      <c r="E524" s="190" t="s">
        <v>7351</v>
      </c>
    </row>
    <row r="525" spans="1:5" hidden="1" x14ac:dyDescent="0.25">
      <c r="A525">
        <v>40529</v>
      </c>
      <c r="B525" t="s">
        <v>7352</v>
      </c>
      <c r="C525" t="s">
        <v>191</v>
      </c>
      <c r="D525" t="s">
        <v>4963</v>
      </c>
      <c r="E525" s="190" t="s">
        <v>5466</v>
      </c>
    </row>
    <row r="526" spans="1:5" hidden="1" x14ac:dyDescent="0.25">
      <c r="A526">
        <v>36156</v>
      </c>
      <c r="B526" t="s">
        <v>7353</v>
      </c>
      <c r="C526" t="s">
        <v>191</v>
      </c>
      <c r="D526" t="s">
        <v>4963</v>
      </c>
      <c r="E526" s="190" t="s">
        <v>7354</v>
      </c>
    </row>
    <row r="527" spans="1:5" hidden="1" x14ac:dyDescent="0.25">
      <c r="A527">
        <v>36155</v>
      </c>
      <c r="B527" t="s">
        <v>7355</v>
      </c>
      <c r="C527" t="s">
        <v>191</v>
      </c>
      <c r="D527" t="s">
        <v>4963</v>
      </c>
      <c r="E527" s="190" t="s">
        <v>7356</v>
      </c>
    </row>
    <row r="528" spans="1:5" hidden="1" x14ac:dyDescent="0.25">
      <c r="A528">
        <v>36154</v>
      </c>
      <c r="B528" t="s">
        <v>7357</v>
      </c>
      <c r="C528" t="s">
        <v>191</v>
      </c>
      <c r="D528" t="s">
        <v>4963</v>
      </c>
      <c r="E528" s="190" t="s">
        <v>7358</v>
      </c>
    </row>
    <row r="529" spans="1:5" hidden="1" x14ac:dyDescent="0.25">
      <c r="A529">
        <v>36170</v>
      </c>
      <c r="B529" t="s">
        <v>7359</v>
      </c>
      <c r="C529" t="s">
        <v>191</v>
      </c>
      <c r="D529" t="s">
        <v>4966</v>
      </c>
      <c r="E529" s="190" t="s">
        <v>7360</v>
      </c>
    </row>
    <row r="530" spans="1:5" hidden="1" x14ac:dyDescent="0.25">
      <c r="A530">
        <v>695</v>
      </c>
      <c r="B530" t="s">
        <v>7361</v>
      </c>
      <c r="C530" t="s">
        <v>191</v>
      </c>
      <c r="D530" t="s">
        <v>4963</v>
      </c>
      <c r="E530" s="190" t="s">
        <v>7362</v>
      </c>
    </row>
    <row r="531" spans="1:5" hidden="1" x14ac:dyDescent="0.25">
      <c r="A531">
        <v>679</v>
      </c>
      <c r="B531" t="s">
        <v>7363</v>
      </c>
      <c r="C531" t="s">
        <v>191</v>
      </c>
      <c r="D531" t="s">
        <v>4963</v>
      </c>
      <c r="E531" s="190" t="s">
        <v>5466</v>
      </c>
    </row>
    <row r="532" spans="1:5" hidden="1" x14ac:dyDescent="0.25">
      <c r="A532">
        <v>711</v>
      </c>
      <c r="B532" t="s">
        <v>7364</v>
      </c>
      <c r="C532" t="s">
        <v>191</v>
      </c>
      <c r="D532" t="s">
        <v>4963</v>
      </c>
      <c r="E532" s="190" t="s">
        <v>7365</v>
      </c>
    </row>
    <row r="533" spans="1:5" hidden="1" x14ac:dyDescent="0.25">
      <c r="A533">
        <v>712</v>
      </c>
      <c r="B533" t="s">
        <v>7366</v>
      </c>
      <c r="C533" t="s">
        <v>191</v>
      </c>
      <c r="D533" t="s">
        <v>4963</v>
      </c>
      <c r="E533" s="190" t="s">
        <v>7367</v>
      </c>
    </row>
    <row r="534" spans="1:5" hidden="1" x14ac:dyDescent="0.25">
      <c r="A534">
        <v>12614</v>
      </c>
      <c r="B534" t="s">
        <v>5058</v>
      </c>
      <c r="C534" t="s">
        <v>192</v>
      </c>
      <c r="D534" t="s">
        <v>4963</v>
      </c>
      <c r="E534" s="190" t="s">
        <v>7368</v>
      </c>
    </row>
    <row r="535" spans="1:5" hidden="1" x14ac:dyDescent="0.25">
      <c r="A535">
        <v>6140</v>
      </c>
      <c r="B535" t="s">
        <v>5059</v>
      </c>
      <c r="C535" t="s">
        <v>192</v>
      </c>
      <c r="D535" t="s">
        <v>4963</v>
      </c>
      <c r="E535" s="190" t="s">
        <v>2259</v>
      </c>
    </row>
    <row r="536" spans="1:5" hidden="1" x14ac:dyDescent="0.25">
      <c r="A536">
        <v>38399</v>
      </c>
      <c r="B536" t="s">
        <v>1119</v>
      </c>
      <c r="C536" t="s">
        <v>192</v>
      </c>
      <c r="D536" t="s">
        <v>4963</v>
      </c>
      <c r="E536" s="190" t="s">
        <v>7369</v>
      </c>
    </row>
    <row r="537" spans="1:5" hidden="1" x14ac:dyDescent="0.25">
      <c r="A537">
        <v>735</v>
      </c>
      <c r="B537" t="s">
        <v>1120</v>
      </c>
      <c r="C537" t="s">
        <v>192</v>
      </c>
      <c r="D537" t="s">
        <v>4963</v>
      </c>
      <c r="E537" s="190" t="s">
        <v>7370</v>
      </c>
    </row>
    <row r="538" spans="1:5" hidden="1" x14ac:dyDescent="0.25">
      <c r="A538">
        <v>736</v>
      </c>
      <c r="B538" t="s">
        <v>1121</v>
      </c>
      <c r="C538" t="s">
        <v>192</v>
      </c>
      <c r="D538" t="s">
        <v>4963</v>
      </c>
      <c r="E538" s="190" t="s">
        <v>7371</v>
      </c>
    </row>
    <row r="539" spans="1:5" hidden="1" x14ac:dyDescent="0.25">
      <c r="A539">
        <v>729</v>
      </c>
      <c r="B539" t="s">
        <v>1122</v>
      </c>
      <c r="C539" t="s">
        <v>192</v>
      </c>
      <c r="D539" t="s">
        <v>4966</v>
      </c>
      <c r="E539" s="190" t="s">
        <v>7372</v>
      </c>
    </row>
    <row r="540" spans="1:5" hidden="1" x14ac:dyDescent="0.25">
      <c r="A540">
        <v>39925</v>
      </c>
      <c r="B540" t="s">
        <v>1123</v>
      </c>
      <c r="C540" t="s">
        <v>192</v>
      </c>
      <c r="D540" t="s">
        <v>4963</v>
      </c>
      <c r="E540" s="190" t="s">
        <v>7373</v>
      </c>
    </row>
    <row r="541" spans="1:5" hidden="1" x14ac:dyDescent="0.25">
      <c r="A541">
        <v>731</v>
      </c>
      <c r="B541" t="s">
        <v>1124</v>
      </c>
      <c r="C541" t="s">
        <v>192</v>
      </c>
      <c r="D541" t="s">
        <v>4963</v>
      </c>
      <c r="E541" s="190" t="s">
        <v>7374</v>
      </c>
    </row>
    <row r="542" spans="1:5" hidden="1" x14ac:dyDescent="0.25">
      <c r="A542">
        <v>10575</v>
      </c>
      <c r="B542" t="s">
        <v>1125</v>
      </c>
      <c r="C542" t="s">
        <v>192</v>
      </c>
      <c r="D542" t="s">
        <v>4963</v>
      </c>
      <c r="E542" s="190" t="s">
        <v>7375</v>
      </c>
    </row>
    <row r="543" spans="1:5" hidden="1" x14ac:dyDescent="0.25">
      <c r="A543">
        <v>733</v>
      </c>
      <c r="B543" t="s">
        <v>1126</v>
      </c>
      <c r="C543" t="s">
        <v>192</v>
      </c>
      <c r="D543" t="s">
        <v>4963</v>
      </c>
      <c r="E543" s="190" t="s">
        <v>7376</v>
      </c>
    </row>
    <row r="544" spans="1:5" hidden="1" x14ac:dyDescent="0.25">
      <c r="A544">
        <v>732</v>
      </c>
      <c r="B544" t="s">
        <v>1127</v>
      </c>
      <c r="C544" t="s">
        <v>192</v>
      </c>
      <c r="D544" t="s">
        <v>4963</v>
      </c>
      <c r="E544" s="190" t="s">
        <v>7377</v>
      </c>
    </row>
    <row r="545" spans="1:5" hidden="1" x14ac:dyDescent="0.25">
      <c r="A545">
        <v>737</v>
      </c>
      <c r="B545" t="s">
        <v>1128</v>
      </c>
      <c r="C545" t="s">
        <v>192</v>
      </c>
      <c r="D545" t="s">
        <v>4963</v>
      </c>
      <c r="E545" s="190" t="s">
        <v>7378</v>
      </c>
    </row>
    <row r="546" spans="1:5" hidden="1" x14ac:dyDescent="0.25">
      <c r="A546">
        <v>738</v>
      </c>
      <c r="B546" t="s">
        <v>1129</v>
      </c>
      <c r="C546" t="s">
        <v>192</v>
      </c>
      <c r="D546" t="s">
        <v>4963</v>
      </c>
      <c r="E546" s="190" t="s">
        <v>7379</v>
      </c>
    </row>
    <row r="547" spans="1:5" hidden="1" x14ac:dyDescent="0.25">
      <c r="A547">
        <v>740</v>
      </c>
      <c r="B547" t="s">
        <v>1130</v>
      </c>
      <c r="C547" t="s">
        <v>192</v>
      </c>
      <c r="D547" t="s">
        <v>4963</v>
      </c>
      <c r="E547" s="190" t="s">
        <v>7380</v>
      </c>
    </row>
    <row r="548" spans="1:5" hidden="1" x14ac:dyDescent="0.25">
      <c r="A548">
        <v>734</v>
      </c>
      <c r="B548" t="s">
        <v>1131</v>
      </c>
      <c r="C548" t="s">
        <v>192</v>
      </c>
      <c r="D548" t="s">
        <v>4963</v>
      </c>
      <c r="E548" s="190" t="s">
        <v>7381</v>
      </c>
    </row>
    <row r="549" spans="1:5" hidden="1" x14ac:dyDescent="0.25">
      <c r="A549">
        <v>39008</v>
      </c>
      <c r="B549" t="s">
        <v>1132</v>
      </c>
      <c r="C549" t="s">
        <v>192</v>
      </c>
      <c r="D549" t="s">
        <v>4963</v>
      </c>
      <c r="E549" s="190" t="s">
        <v>5060</v>
      </c>
    </row>
    <row r="550" spans="1:5" hidden="1" x14ac:dyDescent="0.25">
      <c r="A550">
        <v>39009</v>
      </c>
      <c r="B550" t="s">
        <v>1133</v>
      </c>
      <c r="C550" t="s">
        <v>192</v>
      </c>
      <c r="D550" t="s">
        <v>4963</v>
      </c>
      <c r="E550" s="190" t="s">
        <v>5061</v>
      </c>
    </row>
    <row r="551" spans="1:5" hidden="1" x14ac:dyDescent="0.25">
      <c r="A551">
        <v>10587</v>
      </c>
      <c r="B551" t="s">
        <v>1134</v>
      </c>
      <c r="C551" t="s">
        <v>192</v>
      </c>
      <c r="D551" t="s">
        <v>4963</v>
      </c>
      <c r="E551" s="190" t="s">
        <v>6620</v>
      </c>
    </row>
    <row r="552" spans="1:5" hidden="1" x14ac:dyDescent="0.25">
      <c r="A552">
        <v>759</v>
      </c>
      <c r="B552" t="s">
        <v>1135</v>
      </c>
      <c r="C552" t="s">
        <v>192</v>
      </c>
      <c r="D552" t="s">
        <v>4963</v>
      </c>
      <c r="E552" s="190" t="s">
        <v>6621</v>
      </c>
    </row>
    <row r="553" spans="1:5" hidden="1" x14ac:dyDescent="0.25">
      <c r="A553">
        <v>761</v>
      </c>
      <c r="B553" t="s">
        <v>1136</v>
      </c>
      <c r="C553" t="s">
        <v>192</v>
      </c>
      <c r="D553" t="s">
        <v>4963</v>
      </c>
      <c r="E553" s="190" t="s">
        <v>6622</v>
      </c>
    </row>
    <row r="554" spans="1:5" hidden="1" x14ac:dyDescent="0.25">
      <c r="A554">
        <v>750</v>
      </c>
      <c r="B554" t="s">
        <v>1137</v>
      </c>
      <c r="C554" t="s">
        <v>192</v>
      </c>
      <c r="D554" t="s">
        <v>4963</v>
      </c>
      <c r="E554" s="190" t="s">
        <v>6623</v>
      </c>
    </row>
    <row r="555" spans="1:5" hidden="1" x14ac:dyDescent="0.25">
      <c r="A555">
        <v>755</v>
      </c>
      <c r="B555" t="s">
        <v>1138</v>
      </c>
      <c r="C555" t="s">
        <v>192</v>
      </c>
      <c r="D555" t="s">
        <v>4963</v>
      </c>
      <c r="E555" s="190" t="s">
        <v>6624</v>
      </c>
    </row>
    <row r="556" spans="1:5" hidden="1" x14ac:dyDescent="0.25">
      <c r="A556">
        <v>749</v>
      </c>
      <c r="B556" t="s">
        <v>1139</v>
      </c>
      <c r="C556" t="s">
        <v>192</v>
      </c>
      <c r="D556" t="s">
        <v>4963</v>
      </c>
      <c r="E556" s="190" t="s">
        <v>6625</v>
      </c>
    </row>
    <row r="557" spans="1:5" hidden="1" x14ac:dyDescent="0.25">
      <c r="A557">
        <v>756</v>
      </c>
      <c r="B557" t="s">
        <v>1140</v>
      </c>
      <c r="C557" t="s">
        <v>192</v>
      </c>
      <c r="D557" t="s">
        <v>4963</v>
      </c>
      <c r="E557" s="190" t="s">
        <v>6626</v>
      </c>
    </row>
    <row r="558" spans="1:5" hidden="1" x14ac:dyDescent="0.25">
      <c r="A558">
        <v>757</v>
      </c>
      <c r="B558" t="s">
        <v>1141</v>
      </c>
      <c r="C558" t="s">
        <v>192</v>
      </c>
      <c r="D558" t="s">
        <v>4963</v>
      </c>
      <c r="E558" s="190" t="s">
        <v>6627</v>
      </c>
    </row>
    <row r="559" spans="1:5" hidden="1" x14ac:dyDescent="0.25">
      <c r="A559">
        <v>10588</v>
      </c>
      <c r="B559" t="s">
        <v>1142</v>
      </c>
      <c r="C559" t="s">
        <v>192</v>
      </c>
      <c r="D559" t="s">
        <v>4963</v>
      </c>
      <c r="E559" s="190" t="s">
        <v>6628</v>
      </c>
    </row>
    <row r="560" spans="1:5" hidden="1" x14ac:dyDescent="0.25">
      <c r="A560">
        <v>10592</v>
      </c>
      <c r="B560" t="s">
        <v>1143</v>
      </c>
      <c r="C560" t="s">
        <v>192</v>
      </c>
      <c r="D560" t="s">
        <v>4966</v>
      </c>
      <c r="E560" s="190" t="s">
        <v>6629</v>
      </c>
    </row>
    <row r="561" spans="1:5" hidden="1" x14ac:dyDescent="0.25">
      <c r="A561">
        <v>10589</v>
      </c>
      <c r="B561" t="s">
        <v>1144</v>
      </c>
      <c r="C561" t="s">
        <v>192</v>
      </c>
      <c r="D561" t="s">
        <v>4963</v>
      </c>
      <c r="E561" s="190" t="s">
        <v>6630</v>
      </c>
    </row>
    <row r="562" spans="1:5" hidden="1" x14ac:dyDescent="0.25">
      <c r="A562">
        <v>760</v>
      </c>
      <c r="B562" t="s">
        <v>1145</v>
      </c>
      <c r="C562" t="s">
        <v>192</v>
      </c>
      <c r="D562" t="s">
        <v>4963</v>
      </c>
      <c r="E562" s="190" t="s">
        <v>6631</v>
      </c>
    </row>
    <row r="563" spans="1:5" hidden="1" x14ac:dyDescent="0.25">
      <c r="A563">
        <v>751</v>
      </c>
      <c r="B563" t="s">
        <v>1146</v>
      </c>
      <c r="C563" t="s">
        <v>192</v>
      </c>
      <c r="D563" t="s">
        <v>4963</v>
      </c>
      <c r="E563" s="190" t="s">
        <v>6632</v>
      </c>
    </row>
    <row r="564" spans="1:5" hidden="1" x14ac:dyDescent="0.25">
      <c r="A564">
        <v>754</v>
      </c>
      <c r="B564" t="s">
        <v>1147</v>
      </c>
      <c r="C564" t="s">
        <v>192</v>
      </c>
      <c r="D564" t="s">
        <v>4963</v>
      </c>
      <c r="E564" s="190" t="s">
        <v>6633</v>
      </c>
    </row>
    <row r="565" spans="1:5" hidden="1" x14ac:dyDescent="0.25">
      <c r="A565">
        <v>44489</v>
      </c>
      <c r="B565" t="s">
        <v>1148</v>
      </c>
      <c r="C565" t="s">
        <v>192</v>
      </c>
      <c r="D565" t="s">
        <v>4963</v>
      </c>
      <c r="E565" s="190" t="s">
        <v>7382</v>
      </c>
    </row>
    <row r="566" spans="1:5" hidden="1" x14ac:dyDescent="0.25">
      <c r="A566">
        <v>39917</v>
      </c>
      <c r="B566" t="s">
        <v>1149</v>
      </c>
      <c r="C566" t="s">
        <v>192</v>
      </c>
      <c r="D566" t="s">
        <v>4963</v>
      </c>
      <c r="E566" s="190" t="s">
        <v>5062</v>
      </c>
    </row>
    <row r="567" spans="1:5" hidden="1" x14ac:dyDescent="0.25">
      <c r="A567">
        <v>38167</v>
      </c>
      <c r="B567" t="s">
        <v>1150</v>
      </c>
      <c r="C567" t="s">
        <v>240</v>
      </c>
      <c r="D567" t="s">
        <v>4963</v>
      </c>
      <c r="E567" s="190" t="s">
        <v>5063</v>
      </c>
    </row>
    <row r="568" spans="1:5" hidden="1" x14ac:dyDescent="0.25">
      <c r="A568">
        <v>36145</v>
      </c>
      <c r="B568" t="s">
        <v>1151</v>
      </c>
      <c r="C568" t="s">
        <v>240</v>
      </c>
      <c r="D568" t="s">
        <v>4963</v>
      </c>
      <c r="E568" s="190" t="s">
        <v>7383</v>
      </c>
    </row>
    <row r="569" spans="1:5" hidden="1" x14ac:dyDescent="0.25">
      <c r="A569">
        <v>12893</v>
      </c>
      <c r="B569" t="s">
        <v>1152</v>
      </c>
      <c r="C569" t="s">
        <v>240</v>
      </c>
      <c r="D569" t="s">
        <v>4963</v>
      </c>
      <c r="E569" s="190" t="s">
        <v>7384</v>
      </c>
    </row>
    <row r="570" spans="1:5" hidden="1" x14ac:dyDescent="0.25">
      <c r="A570">
        <v>11685</v>
      </c>
      <c r="B570" t="s">
        <v>1153</v>
      </c>
      <c r="C570" t="s">
        <v>192</v>
      </c>
      <c r="D570" t="s">
        <v>4963</v>
      </c>
      <c r="E570" s="190" t="s">
        <v>5064</v>
      </c>
    </row>
    <row r="571" spans="1:5" hidden="1" x14ac:dyDescent="0.25">
      <c r="A571">
        <v>11680</v>
      </c>
      <c r="B571" t="s">
        <v>1154</v>
      </c>
      <c r="C571" t="s">
        <v>192</v>
      </c>
      <c r="D571" t="s">
        <v>4963</v>
      </c>
      <c r="E571" s="190" t="s">
        <v>6635</v>
      </c>
    </row>
    <row r="572" spans="1:5" hidden="1" x14ac:dyDescent="0.25">
      <c r="A572">
        <v>11679</v>
      </c>
      <c r="B572" t="s">
        <v>1155</v>
      </c>
      <c r="C572" t="s">
        <v>192</v>
      </c>
      <c r="D572" t="s">
        <v>4963</v>
      </c>
      <c r="E572" s="190" t="s">
        <v>2750</v>
      </c>
    </row>
    <row r="573" spans="1:5" hidden="1" x14ac:dyDescent="0.25">
      <c r="A573">
        <v>2512</v>
      </c>
      <c r="B573" t="s">
        <v>1156</v>
      </c>
      <c r="C573" t="s">
        <v>192</v>
      </c>
      <c r="D573" t="s">
        <v>4977</v>
      </c>
      <c r="E573" s="190" t="s">
        <v>7385</v>
      </c>
    </row>
    <row r="574" spans="1:5" hidden="1" x14ac:dyDescent="0.25">
      <c r="A574">
        <v>4374</v>
      </c>
      <c r="B574" t="s">
        <v>1157</v>
      </c>
      <c r="C574" t="s">
        <v>192</v>
      </c>
      <c r="D574" t="s">
        <v>4963</v>
      </c>
      <c r="E574" s="190" t="s">
        <v>6636</v>
      </c>
    </row>
    <row r="575" spans="1:5" hidden="1" x14ac:dyDescent="0.25">
      <c r="A575">
        <v>7568</v>
      </c>
      <c r="B575" t="s">
        <v>1158</v>
      </c>
      <c r="C575" t="s">
        <v>192</v>
      </c>
      <c r="D575" t="s">
        <v>4963</v>
      </c>
      <c r="E575" s="190" t="s">
        <v>205</v>
      </c>
    </row>
    <row r="576" spans="1:5" hidden="1" x14ac:dyDescent="0.25">
      <c r="A576">
        <v>7584</v>
      </c>
      <c r="B576" t="s">
        <v>1159</v>
      </c>
      <c r="C576" t="s">
        <v>192</v>
      </c>
      <c r="D576" t="s">
        <v>4963</v>
      </c>
      <c r="E576" s="190" t="s">
        <v>976</v>
      </c>
    </row>
    <row r="577" spans="1:5" hidden="1" x14ac:dyDescent="0.25">
      <c r="A577">
        <v>11945</v>
      </c>
      <c r="B577" t="s">
        <v>1161</v>
      </c>
      <c r="C577" t="s">
        <v>192</v>
      </c>
      <c r="D577" t="s">
        <v>4963</v>
      </c>
      <c r="E577" s="190" t="s">
        <v>395</v>
      </c>
    </row>
    <row r="578" spans="1:5" hidden="1" x14ac:dyDescent="0.25">
      <c r="A578">
        <v>11946</v>
      </c>
      <c r="B578" t="s">
        <v>1162</v>
      </c>
      <c r="C578" t="s">
        <v>192</v>
      </c>
      <c r="D578" t="s">
        <v>4963</v>
      </c>
      <c r="E578" s="190" t="s">
        <v>6637</v>
      </c>
    </row>
    <row r="579" spans="1:5" hidden="1" x14ac:dyDescent="0.25">
      <c r="A579">
        <v>4375</v>
      </c>
      <c r="B579" t="s">
        <v>1163</v>
      </c>
      <c r="C579" t="s">
        <v>192</v>
      </c>
      <c r="D579" t="s">
        <v>4966</v>
      </c>
      <c r="E579" s="190" t="s">
        <v>6638</v>
      </c>
    </row>
    <row r="580" spans="1:5" hidden="1" x14ac:dyDescent="0.25">
      <c r="A580">
        <v>11950</v>
      </c>
      <c r="B580" t="s">
        <v>1164</v>
      </c>
      <c r="C580" t="s">
        <v>192</v>
      </c>
      <c r="D580" t="s">
        <v>4963</v>
      </c>
      <c r="E580" s="190" t="s">
        <v>5065</v>
      </c>
    </row>
    <row r="581" spans="1:5" hidden="1" x14ac:dyDescent="0.25">
      <c r="A581">
        <v>4376</v>
      </c>
      <c r="B581" t="s">
        <v>1165</v>
      </c>
      <c r="C581" t="s">
        <v>192</v>
      </c>
      <c r="D581" t="s">
        <v>4963</v>
      </c>
      <c r="E581" s="190" t="s">
        <v>6639</v>
      </c>
    </row>
    <row r="582" spans="1:5" hidden="1" x14ac:dyDescent="0.25">
      <c r="A582">
        <v>7583</v>
      </c>
      <c r="B582" t="s">
        <v>1166</v>
      </c>
      <c r="C582" t="s">
        <v>192</v>
      </c>
      <c r="D582" t="s">
        <v>4963</v>
      </c>
      <c r="E582" s="190" t="s">
        <v>6640</v>
      </c>
    </row>
    <row r="583" spans="1:5" hidden="1" x14ac:dyDescent="0.25">
      <c r="A583">
        <v>4350</v>
      </c>
      <c r="B583" t="s">
        <v>1168</v>
      </c>
      <c r="C583" t="s">
        <v>192</v>
      </c>
      <c r="D583" t="s">
        <v>4963</v>
      </c>
      <c r="E583" s="190" t="s">
        <v>243</v>
      </c>
    </row>
    <row r="584" spans="1:5" hidden="1" x14ac:dyDescent="0.25">
      <c r="A584">
        <v>44400</v>
      </c>
      <c r="B584" t="s">
        <v>5066</v>
      </c>
      <c r="C584" t="s">
        <v>192</v>
      </c>
      <c r="D584" t="s">
        <v>4963</v>
      </c>
      <c r="E584" s="190" t="s">
        <v>7386</v>
      </c>
    </row>
    <row r="585" spans="1:5" hidden="1" x14ac:dyDescent="0.25">
      <c r="A585">
        <v>39886</v>
      </c>
      <c r="B585" t="s">
        <v>1169</v>
      </c>
      <c r="C585" t="s">
        <v>192</v>
      </c>
      <c r="D585" t="s">
        <v>4977</v>
      </c>
      <c r="E585" s="190" t="s">
        <v>6831</v>
      </c>
    </row>
    <row r="586" spans="1:5" hidden="1" x14ac:dyDescent="0.25">
      <c r="A586">
        <v>39887</v>
      </c>
      <c r="B586" t="s">
        <v>1170</v>
      </c>
      <c r="C586" t="s">
        <v>192</v>
      </c>
      <c r="D586" t="s">
        <v>4977</v>
      </c>
      <c r="E586" s="190" t="s">
        <v>6091</v>
      </c>
    </row>
    <row r="587" spans="1:5" hidden="1" x14ac:dyDescent="0.25">
      <c r="A587">
        <v>39888</v>
      </c>
      <c r="B587" t="s">
        <v>1171</v>
      </c>
      <c r="C587" t="s">
        <v>192</v>
      </c>
      <c r="D587" t="s">
        <v>4977</v>
      </c>
      <c r="E587" s="190" t="s">
        <v>7387</v>
      </c>
    </row>
    <row r="588" spans="1:5" hidden="1" x14ac:dyDescent="0.25">
      <c r="A588">
        <v>39890</v>
      </c>
      <c r="B588" t="s">
        <v>1172</v>
      </c>
      <c r="C588" t="s">
        <v>192</v>
      </c>
      <c r="D588" t="s">
        <v>4977</v>
      </c>
      <c r="E588" s="190" t="s">
        <v>7388</v>
      </c>
    </row>
    <row r="589" spans="1:5" hidden="1" x14ac:dyDescent="0.25">
      <c r="A589">
        <v>39891</v>
      </c>
      <c r="B589" t="s">
        <v>1173</v>
      </c>
      <c r="C589" t="s">
        <v>192</v>
      </c>
      <c r="D589" t="s">
        <v>4977</v>
      </c>
      <c r="E589" s="190" t="s">
        <v>7389</v>
      </c>
    </row>
    <row r="590" spans="1:5" hidden="1" x14ac:dyDescent="0.25">
      <c r="A590">
        <v>39892</v>
      </c>
      <c r="B590" t="s">
        <v>1174</v>
      </c>
      <c r="C590" t="s">
        <v>192</v>
      </c>
      <c r="D590" t="s">
        <v>4977</v>
      </c>
      <c r="E590" s="190" t="s">
        <v>7390</v>
      </c>
    </row>
    <row r="591" spans="1:5" hidden="1" x14ac:dyDescent="0.25">
      <c r="A591">
        <v>790</v>
      </c>
      <c r="B591" t="s">
        <v>1175</v>
      </c>
      <c r="C591" t="s">
        <v>192</v>
      </c>
      <c r="D591" t="s">
        <v>4963</v>
      </c>
      <c r="E591" s="190" t="s">
        <v>7391</v>
      </c>
    </row>
    <row r="592" spans="1:5" hidden="1" x14ac:dyDescent="0.25">
      <c r="A592">
        <v>766</v>
      </c>
      <c r="B592" t="s">
        <v>1177</v>
      </c>
      <c r="C592" t="s">
        <v>192</v>
      </c>
      <c r="D592" t="s">
        <v>4963</v>
      </c>
      <c r="E592" s="190" t="s">
        <v>7391</v>
      </c>
    </row>
    <row r="593" spans="1:5" hidden="1" x14ac:dyDescent="0.25">
      <c r="A593">
        <v>791</v>
      </c>
      <c r="B593" t="s">
        <v>1178</v>
      </c>
      <c r="C593" t="s">
        <v>192</v>
      </c>
      <c r="D593" t="s">
        <v>4963</v>
      </c>
      <c r="E593" s="190" t="s">
        <v>7391</v>
      </c>
    </row>
    <row r="594" spans="1:5" hidden="1" x14ac:dyDescent="0.25">
      <c r="A594">
        <v>767</v>
      </c>
      <c r="B594" t="s">
        <v>1179</v>
      </c>
      <c r="C594" t="s">
        <v>192</v>
      </c>
      <c r="D594" t="s">
        <v>4963</v>
      </c>
      <c r="E594" s="190" t="s">
        <v>7391</v>
      </c>
    </row>
    <row r="595" spans="1:5" hidden="1" x14ac:dyDescent="0.25">
      <c r="A595">
        <v>768</v>
      </c>
      <c r="B595" t="s">
        <v>1180</v>
      </c>
      <c r="C595" t="s">
        <v>192</v>
      </c>
      <c r="D595" t="s">
        <v>4963</v>
      </c>
      <c r="E595" s="190" t="s">
        <v>7392</v>
      </c>
    </row>
    <row r="596" spans="1:5" hidden="1" x14ac:dyDescent="0.25">
      <c r="A596">
        <v>789</v>
      </c>
      <c r="B596" t="s">
        <v>1182</v>
      </c>
      <c r="C596" t="s">
        <v>192</v>
      </c>
      <c r="D596" t="s">
        <v>4963</v>
      </c>
      <c r="E596" s="190" t="s">
        <v>5511</v>
      </c>
    </row>
    <row r="597" spans="1:5" hidden="1" x14ac:dyDescent="0.25">
      <c r="A597">
        <v>769</v>
      </c>
      <c r="B597" t="s">
        <v>1183</v>
      </c>
      <c r="C597" t="s">
        <v>192</v>
      </c>
      <c r="D597" t="s">
        <v>4963</v>
      </c>
      <c r="E597" s="190" t="s">
        <v>7392</v>
      </c>
    </row>
    <row r="598" spans="1:5" hidden="1" x14ac:dyDescent="0.25">
      <c r="A598">
        <v>770</v>
      </c>
      <c r="B598" t="s">
        <v>1184</v>
      </c>
      <c r="C598" t="s">
        <v>192</v>
      </c>
      <c r="D598" t="s">
        <v>4963</v>
      </c>
      <c r="E598" s="190" t="s">
        <v>4960</v>
      </c>
    </row>
    <row r="599" spans="1:5" hidden="1" x14ac:dyDescent="0.25">
      <c r="A599">
        <v>12394</v>
      </c>
      <c r="B599" t="s">
        <v>1186</v>
      </c>
      <c r="C599" t="s">
        <v>192</v>
      </c>
      <c r="D599" t="s">
        <v>4963</v>
      </c>
      <c r="E599" s="190" t="s">
        <v>4960</v>
      </c>
    </row>
    <row r="600" spans="1:5" hidden="1" x14ac:dyDescent="0.25">
      <c r="A600">
        <v>764</v>
      </c>
      <c r="B600" t="s">
        <v>1187</v>
      </c>
      <c r="C600" t="s">
        <v>192</v>
      </c>
      <c r="D600" t="s">
        <v>4966</v>
      </c>
      <c r="E600" s="190" t="s">
        <v>5426</v>
      </c>
    </row>
    <row r="601" spans="1:5" hidden="1" x14ac:dyDescent="0.25">
      <c r="A601">
        <v>765</v>
      </c>
      <c r="B601" t="s">
        <v>1188</v>
      </c>
      <c r="C601" t="s">
        <v>192</v>
      </c>
      <c r="D601" t="s">
        <v>4963</v>
      </c>
      <c r="E601" s="190" t="s">
        <v>5426</v>
      </c>
    </row>
    <row r="602" spans="1:5" hidden="1" x14ac:dyDescent="0.25">
      <c r="A602">
        <v>787</v>
      </c>
      <c r="B602" t="s">
        <v>1189</v>
      </c>
      <c r="C602" t="s">
        <v>192</v>
      </c>
      <c r="D602" t="s">
        <v>4963</v>
      </c>
      <c r="E602" s="190" t="s">
        <v>6688</v>
      </c>
    </row>
    <row r="603" spans="1:5" hidden="1" x14ac:dyDescent="0.25">
      <c r="A603">
        <v>774</v>
      </c>
      <c r="B603" t="s">
        <v>1190</v>
      </c>
      <c r="C603" t="s">
        <v>192</v>
      </c>
      <c r="D603" t="s">
        <v>4963</v>
      </c>
      <c r="E603" s="190" t="s">
        <v>6688</v>
      </c>
    </row>
    <row r="604" spans="1:5" hidden="1" x14ac:dyDescent="0.25">
      <c r="A604">
        <v>773</v>
      </c>
      <c r="B604" t="s">
        <v>1191</v>
      </c>
      <c r="C604" t="s">
        <v>192</v>
      </c>
      <c r="D604" t="s">
        <v>4963</v>
      </c>
      <c r="E604" s="190" t="s">
        <v>6688</v>
      </c>
    </row>
    <row r="605" spans="1:5" hidden="1" x14ac:dyDescent="0.25">
      <c r="A605">
        <v>775</v>
      </c>
      <c r="B605" t="s">
        <v>1192</v>
      </c>
      <c r="C605" t="s">
        <v>192</v>
      </c>
      <c r="D605" t="s">
        <v>4963</v>
      </c>
      <c r="E605" s="190" t="s">
        <v>6688</v>
      </c>
    </row>
    <row r="606" spans="1:5" hidden="1" x14ac:dyDescent="0.25">
      <c r="A606">
        <v>788</v>
      </c>
      <c r="B606" t="s">
        <v>1193</v>
      </c>
      <c r="C606" t="s">
        <v>192</v>
      </c>
      <c r="D606" t="s">
        <v>4963</v>
      </c>
      <c r="E606" s="190" t="s">
        <v>7393</v>
      </c>
    </row>
    <row r="607" spans="1:5" hidden="1" x14ac:dyDescent="0.25">
      <c r="A607">
        <v>772</v>
      </c>
      <c r="B607" t="s">
        <v>1194</v>
      </c>
      <c r="C607" t="s">
        <v>192</v>
      </c>
      <c r="D607" t="s">
        <v>4963</v>
      </c>
      <c r="E607" s="190" t="s">
        <v>7393</v>
      </c>
    </row>
    <row r="608" spans="1:5" hidden="1" x14ac:dyDescent="0.25">
      <c r="A608">
        <v>771</v>
      </c>
      <c r="B608" t="s">
        <v>1195</v>
      </c>
      <c r="C608" t="s">
        <v>192</v>
      </c>
      <c r="D608" t="s">
        <v>4963</v>
      </c>
      <c r="E608" s="190" t="s">
        <v>7393</v>
      </c>
    </row>
    <row r="609" spans="1:5" hidden="1" x14ac:dyDescent="0.25">
      <c r="A609">
        <v>779</v>
      </c>
      <c r="B609" t="s">
        <v>1196</v>
      </c>
      <c r="C609" t="s">
        <v>192</v>
      </c>
      <c r="D609" t="s">
        <v>4963</v>
      </c>
      <c r="E609" s="190" t="s">
        <v>7394</v>
      </c>
    </row>
    <row r="610" spans="1:5" hidden="1" x14ac:dyDescent="0.25">
      <c r="A610">
        <v>776</v>
      </c>
      <c r="B610" t="s">
        <v>1197</v>
      </c>
      <c r="C610" t="s">
        <v>192</v>
      </c>
      <c r="D610" t="s">
        <v>4963</v>
      </c>
      <c r="E610" s="190" t="s">
        <v>7395</v>
      </c>
    </row>
    <row r="611" spans="1:5" hidden="1" x14ac:dyDescent="0.25">
      <c r="A611">
        <v>777</v>
      </c>
      <c r="B611" t="s">
        <v>1198</v>
      </c>
      <c r="C611" t="s">
        <v>192</v>
      </c>
      <c r="D611" t="s">
        <v>4963</v>
      </c>
      <c r="E611" s="190" t="s">
        <v>7396</v>
      </c>
    </row>
    <row r="612" spans="1:5" hidden="1" x14ac:dyDescent="0.25">
      <c r="A612">
        <v>780</v>
      </c>
      <c r="B612" t="s">
        <v>1199</v>
      </c>
      <c r="C612" t="s">
        <v>192</v>
      </c>
      <c r="D612" t="s">
        <v>4963</v>
      </c>
      <c r="E612" s="190" t="s">
        <v>7397</v>
      </c>
    </row>
    <row r="613" spans="1:5" hidden="1" x14ac:dyDescent="0.25">
      <c r="A613">
        <v>778</v>
      </c>
      <c r="B613" t="s">
        <v>1200</v>
      </c>
      <c r="C613" t="s">
        <v>192</v>
      </c>
      <c r="D613" t="s">
        <v>4963</v>
      </c>
      <c r="E613" s="190" t="s">
        <v>7395</v>
      </c>
    </row>
    <row r="614" spans="1:5" hidden="1" x14ac:dyDescent="0.25">
      <c r="A614">
        <v>781</v>
      </c>
      <c r="B614" t="s">
        <v>1201</v>
      </c>
      <c r="C614" t="s">
        <v>192</v>
      </c>
      <c r="D614" t="s">
        <v>4963</v>
      </c>
      <c r="E614" s="190" t="s">
        <v>7398</v>
      </c>
    </row>
    <row r="615" spans="1:5" hidden="1" x14ac:dyDescent="0.25">
      <c r="A615">
        <v>786</v>
      </c>
      <c r="B615" t="s">
        <v>1202</v>
      </c>
      <c r="C615" t="s">
        <v>192</v>
      </c>
      <c r="D615" t="s">
        <v>4963</v>
      </c>
      <c r="E615" s="190" t="s">
        <v>7398</v>
      </c>
    </row>
    <row r="616" spans="1:5" hidden="1" x14ac:dyDescent="0.25">
      <c r="A616">
        <v>782</v>
      </c>
      <c r="B616" t="s">
        <v>1203</v>
      </c>
      <c r="C616" t="s">
        <v>192</v>
      </c>
      <c r="D616" t="s">
        <v>4963</v>
      </c>
      <c r="E616" s="190" t="s">
        <v>7398</v>
      </c>
    </row>
    <row r="617" spans="1:5" hidden="1" x14ac:dyDescent="0.25">
      <c r="A617">
        <v>783</v>
      </c>
      <c r="B617" t="s">
        <v>1204</v>
      </c>
      <c r="C617" t="s">
        <v>192</v>
      </c>
      <c r="D617" t="s">
        <v>4963</v>
      </c>
      <c r="E617" s="190" t="s">
        <v>7399</v>
      </c>
    </row>
    <row r="618" spans="1:5" hidden="1" x14ac:dyDescent="0.25">
      <c r="A618">
        <v>785</v>
      </c>
      <c r="B618" t="s">
        <v>1205</v>
      </c>
      <c r="C618" t="s">
        <v>192</v>
      </c>
      <c r="D618" t="s">
        <v>4963</v>
      </c>
      <c r="E618" s="190" t="s">
        <v>7400</v>
      </c>
    </row>
    <row r="619" spans="1:5" hidden="1" x14ac:dyDescent="0.25">
      <c r="A619">
        <v>784</v>
      </c>
      <c r="B619" t="s">
        <v>1206</v>
      </c>
      <c r="C619" t="s">
        <v>192</v>
      </c>
      <c r="D619" t="s">
        <v>4963</v>
      </c>
      <c r="E619" s="190" t="s">
        <v>7401</v>
      </c>
    </row>
    <row r="620" spans="1:5" hidden="1" x14ac:dyDescent="0.25">
      <c r="A620">
        <v>828</v>
      </c>
      <c r="B620" t="s">
        <v>1207</v>
      </c>
      <c r="C620" t="s">
        <v>192</v>
      </c>
      <c r="D620" t="s">
        <v>4963</v>
      </c>
      <c r="E620" s="190" t="s">
        <v>6667</v>
      </c>
    </row>
    <row r="621" spans="1:5" hidden="1" x14ac:dyDescent="0.25">
      <c r="A621">
        <v>829</v>
      </c>
      <c r="B621" t="s">
        <v>1208</v>
      </c>
      <c r="C621" t="s">
        <v>192</v>
      </c>
      <c r="D621" t="s">
        <v>4963</v>
      </c>
      <c r="E621" s="190" t="s">
        <v>6573</v>
      </c>
    </row>
    <row r="622" spans="1:5" hidden="1" x14ac:dyDescent="0.25">
      <c r="A622">
        <v>812</v>
      </c>
      <c r="B622" t="s">
        <v>1209</v>
      </c>
      <c r="C622" t="s">
        <v>192</v>
      </c>
      <c r="D622" t="s">
        <v>4963</v>
      </c>
      <c r="E622" s="190" t="s">
        <v>7245</v>
      </c>
    </row>
    <row r="623" spans="1:5" hidden="1" x14ac:dyDescent="0.25">
      <c r="A623">
        <v>819</v>
      </c>
      <c r="B623" t="s">
        <v>1210</v>
      </c>
      <c r="C623" t="s">
        <v>192</v>
      </c>
      <c r="D623" t="s">
        <v>4963</v>
      </c>
      <c r="E623" s="190" t="s">
        <v>5057</v>
      </c>
    </row>
    <row r="624" spans="1:5" hidden="1" x14ac:dyDescent="0.25">
      <c r="A624">
        <v>818</v>
      </c>
      <c r="B624" t="s">
        <v>1211</v>
      </c>
      <c r="C624" t="s">
        <v>192</v>
      </c>
      <c r="D624" t="s">
        <v>4963</v>
      </c>
      <c r="E624" s="190" t="s">
        <v>5294</v>
      </c>
    </row>
    <row r="625" spans="1:5" hidden="1" x14ac:dyDescent="0.25">
      <c r="A625">
        <v>832</v>
      </c>
      <c r="B625" t="s">
        <v>1212</v>
      </c>
      <c r="C625" t="s">
        <v>192</v>
      </c>
      <c r="D625" t="s">
        <v>4963</v>
      </c>
      <c r="E625" s="190" t="s">
        <v>6847</v>
      </c>
    </row>
    <row r="626" spans="1:5" hidden="1" x14ac:dyDescent="0.25">
      <c r="A626">
        <v>834</v>
      </c>
      <c r="B626" t="s">
        <v>1213</v>
      </c>
      <c r="C626" t="s">
        <v>192</v>
      </c>
      <c r="D626" t="s">
        <v>4963</v>
      </c>
      <c r="E626" s="190" t="s">
        <v>5057</v>
      </c>
    </row>
    <row r="627" spans="1:5" hidden="1" x14ac:dyDescent="0.25">
      <c r="A627">
        <v>813</v>
      </c>
      <c r="B627" t="s">
        <v>1214</v>
      </c>
      <c r="C627" t="s">
        <v>192</v>
      </c>
      <c r="D627" t="s">
        <v>4963</v>
      </c>
      <c r="E627" s="190" t="s">
        <v>7402</v>
      </c>
    </row>
    <row r="628" spans="1:5" hidden="1" x14ac:dyDescent="0.25">
      <c r="A628">
        <v>820</v>
      </c>
      <c r="B628" t="s">
        <v>1215</v>
      </c>
      <c r="C628" t="s">
        <v>192</v>
      </c>
      <c r="D628" t="s">
        <v>4963</v>
      </c>
      <c r="E628" s="190" t="s">
        <v>330</v>
      </c>
    </row>
    <row r="629" spans="1:5" hidden="1" x14ac:dyDescent="0.25">
      <c r="A629">
        <v>816</v>
      </c>
      <c r="B629" t="s">
        <v>1216</v>
      </c>
      <c r="C629" t="s">
        <v>192</v>
      </c>
      <c r="D629" t="s">
        <v>4963</v>
      </c>
      <c r="E629" s="190" t="s">
        <v>7403</v>
      </c>
    </row>
    <row r="630" spans="1:5" hidden="1" x14ac:dyDescent="0.25">
      <c r="A630">
        <v>814</v>
      </c>
      <c r="B630" t="s">
        <v>1217</v>
      </c>
      <c r="C630" t="s">
        <v>192</v>
      </c>
      <c r="D630" t="s">
        <v>4963</v>
      </c>
      <c r="E630" s="190" t="s">
        <v>6566</v>
      </c>
    </row>
    <row r="631" spans="1:5" hidden="1" x14ac:dyDescent="0.25">
      <c r="A631">
        <v>822</v>
      </c>
      <c r="B631" t="s">
        <v>1218</v>
      </c>
      <c r="C631" t="s">
        <v>192</v>
      </c>
      <c r="D631" t="s">
        <v>4963</v>
      </c>
      <c r="E631" s="190" t="s">
        <v>4097</v>
      </c>
    </row>
    <row r="632" spans="1:5" hidden="1" x14ac:dyDescent="0.25">
      <c r="A632">
        <v>821</v>
      </c>
      <c r="B632" t="s">
        <v>1219</v>
      </c>
      <c r="C632" t="s">
        <v>192</v>
      </c>
      <c r="D632" t="s">
        <v>4963</v>
      </c>
      <c r="E632" s="190" t="s">
        <v>6858</v>
      </c>
    </row>
    <row r="633" spans="1:5" hidden="1" x14ac:dyDescent="0.25">
      <c r="A633">
        <v>20086</v>
      </c>
      <c r="B633" t="s">
        <v>1220</v>
      </c>
      <c r="C633" t="s">
        <v>192</v>
      </c>
      <c r="D633" t="s">
        <v>4963</v>
      </c>
      <c r="E633" s="190" t="s">
        <v>271</v>
      </c>
    </row>
    <row r="634" spans="1:5" hidden="1" x14ac:dyDescent="0.25">
      <c r="A634">
        <v>39191</v>
      </c>
      <c r="B634" t="s">
        <v>1221</v>
      </c>
      <c r="C634" t="s">
        <v>192</v>
      </c>
      <c r="D634" t="s">
        <v>4963</v>
      </c>
      <c r="E634" s="190" t="s">
        <v>7404</v>
      </c>
    </row>
    <row r="635" spans="1:5" hidden="1" x14ac:dyDescent="0.25">
      <c r="A635">
        <v>39190</v>
      </c>
      <c r="B635" t="s">
        <v>1222</v>
      </c>
      <c r="C635" t="s">
        <v>192</v>
      </c>
      <c r="D635" t="s">
        <v>4963</v>
      </c>
      <c r="E635" s="190" t="s">
        <v>7405</v>
      </c>
    </row>
    <row r="636" spans="1:5" hidden="1" x14ac:dyDescent="0.25">
      <c r="A636">
        <v>39189</v>
      </c>
      <c r="B636" t="s">
        <v>1223</v>
      </c>
      <c r="C636" t="s">
        <v>192</v>
      </c>
      <c r="D636" t="s">
        <v>4963</v>
      </c>
      <c r="E636" s="190" t="s">
        <v>7406</v>
      </c>
    </row>
    <row r="637" spans="1:5" hidden="1" x14ac:dyDescent="0.25">
      <c r="A637">
        <v>39186</v>
      </c>
      <c r="B637" t="s">
        <v>1224</v>
      </c>
      <c r="C637" t="s">
        <v>192</v>
      </c>
      <c r="D637" t="s">
        <v>4963</v>
      </c>
      <c r="E637" s="190" t="s">
        <v>6170</v>
      </c>
    </row>
    <row r="638" spans="1:5" hidden="1" x14ac:dyDescent="0.25">
      <c r="A638">
        <v>39188</v>
      </c>
      <c r="B638" t="s">
        <v>1225</v>
      </c>
      <c r="C638" t="s">
        <v>192</v>
      </c>
      <c r="D638" t="s">
        <v>4963</v>
      </c>
      <c r="E638" s="190" t="s">
        <v>7407</v>
      </c>
    </row>
    <row r="639" spans="1:5" hidden="1" x14ac:dyDescent="0.25">
      <c r="A639">
        <v>39187</v>
      </c>
      <c r="B639" t="s">
        <v>1226</v>
      </c>
      <c r="C639" t="s">
        <v>192</v>
      </c>
      <c r="D639" t="s">
        <v>4963</v>
      </c>
      <c r="E639" s="190" t="s">
        <v>5408</v>
      </c>
    </row>
    <row r="640" spans="1:5" hidden="1" x14ac:dyDescent="0.25">
      <c r="A640">
        <v>39184</v>
      </c>
      <c r="B640" t="s">
        <v>1227</v>
      </c>
      <c r="C640" t="s">
        <v>192</v>
      </c>
      <c r="D640" t="s">
        <v>4963</v>
      </c>
      <c r="E640" s="190" t="s">
        <v>6523</v>
      </c>
    </row>
    <row r="641" spans="1:5" hidden="1" x14ac:dyDescent="0.25">
      <c r="A641">
        <v>39185</v>
      </c>
      <c r="B641" t="s">
        <v>1228</v>
      </c>
      <c r="C641" t="s">
        <v>192</v>
      </c>
      <c r="D641" t="s">
        <v>4963</v>
      </c>
      <c r="E641" s="190" t="s">
        <v>5434</v>
      </c>
    </row>
    <row r="642" spans="1:5" hidden="1" x14ac:dyDescent="0.25">
      <c r="A642">
        <v>39198</v>
      </c>
      <c r="B642" t="s">
        <v>1229</v>
      </c>
      <c r="C642" t="s">
        <v>192</v>
      </c>
      <c r="D642" t="s">
        <v>4963</v>
      </c>
      <c r="E642" s="190" t="s">
        <v>7408</v>
      </c>
    </row>
    <row r="643" spans="1:5" hidden="1" x14ac:dyDescent="0.25">
      <c r="A643">
        <v>39197</v>
      </c>
      <c r="B643" t="s">
        <v>1230</v>
      </c>
      <c r="C643" t="s">
        <v>192</v>
      </c>
      <c r="D643" t="s">
        <v>4963</v>
      </c>
      <c r="E643" s="190" t="s">
        <v>7409</v>
      </c>
    </row>
    <row r="644" spans="1:5" hidden="1" x14ac:dyDescent="0.25">
      <c r="A644">
        <v>39196</v>
      </c>
      <c r="B644" t="s">
        <v>1231</v>
      </c>
      <c r="C644" t="s">
        <v>192</v>
      </c>
      <c r="D644" t="s">
        <v>4963</v>
      </c>
      <c r="E644" s="190" t="s">
        <v>7410</v>
      </c>
    </row>
    <row r="645" spans="1:5" hidden="1" x14ac:dyDescent="0.25">
      <c r="A645">
        <v>39199</v>
      </c>
      <c r="B645" t="s">
        <v>1232</v>
      </c>
      <c r="C645" t="s">
        <v>192</v>
      </c>
      <c r="D645" t="s">
        <v>4963</v>
      </c>
      <c r="E645" s="190" t="s">
        <v>6852</v>
      </c>
    </row>
    <row r="646" spans="1:5" hidden="1" x14ac:dyDescent="0.25">
      <c r="A646">
        <v>39195</v>
      </c>
      <c r="B646" t="s">
        <v>1233</v>
      </c>
      <c r="C646" t="s">
        <v>192</v>
      </c>
      <c r="D646" t="s">
        <v>4963</v>
      </c>
      <c r="E646" s="190" t="s">
        <v>7411</v>
      </c>
    </row>
    <row r="647" spans="1:5" hidden="1" x14ac:dyDescent="0.25">
      <c r="A647">
        <v>39194</v>
      </c>
      <c r="B647" t="s">
        <v>1234</v>
      </c>
      <c r="C647" t="s">
        <v>192</v>
      </c>
      <c r="D647" t="s">
        <v>4963</v>
      </c>
      <c r="E647" s="190" t="s">
        <v>7412</v>
      </c>
    </row>
    <row r="648" spans="1:5" hidden="1" x14ac:dyDescent="0.25">
      <c r="A648">
        <v>39193</v>
      </c>
      <c r="B648" t="s">
        <v>1235</v>
      </c>
      <c r="C648" t="s">
        <v>192</v>
      </c>
      <c r="D648" t="s">
        <v>4963</v>
      </c>
      <c r="E648" s="190" t="s">
        <v>7413</v>
      </c>
    </row>
    <row r="649" spans="1:5" hidden="1" x14ac:dyDescent="0.25">
      <c r="A649">
        <v>39192</v>
      </c>
      <c r="B649" t="s">
        <v>1236</v>
      </c>
      <c r="C649" t="s">
        <v>192</v>
      </c>
      <c r="D649" t="s">
        <v>4963</v>
      </c>
      <c r="E649" s="190" t="s">
        <v>7414</v>
      </c>
    </row>
    <row r="650" spans="1:5" hidden="1" x14ac:dyDescent="0.25">
      <c r="A650">
        <v>39920</v>
      </c>
      <c r="B650" t="s">
        <v>1237</v>
      </c>
      <c r="C650" t="s">
        <v>192</v>
      </c>
      <c r="D650" t="s">
        <v>4963</v>
      </c>
      <c r="E650" s="190" t="s">
        <v>6665</v>
      </c>
    </row>
    <row r="651" spans="1:5" hidden="1" x14ac:dyDescent="0.25">
      <c r="A651">
        <v>39201</v>
      </c>
      <c r="B651" t="s">
        <v>1238</v>
      </c>
      <c r="C651" t="s">
        <v>192</v>
      </c>
      <c r="D651" t="s">
        <v>4963</v>
      </c>
      <c r="E651" s="190" t="s">
        <v>7415</v>
      </c>
    </row>
    <row r="652" spans="1:5" hidden="1" x14ac:dyDescent="0.25">
      <c r="A652">
        <v>39200</v>
      </c>
      <c r="B652" t="s">
        <v>1239</v>
      </c>
      <c r="C652" t="s">
        <v>192</v>
      </c>
      <c r="D652" t="s">
        <v>4963</v>
      </c>
      <c r="E652" s="190" t="s">
        <v>7416</v>
      </c>
    </row>
    <row r="653" spans="1:5" hidden="1" x14ac:dyDescent="0.25">
      <c r="A653">
        <v>39203</v>
      </c>
      <c r="B653" t="s">
        <v>1240</v>
      </c>
      <c r="C653" t="s">
        <v>192</v>
      </c>
      <c r="D653" t="s">
        <v>4963</v>
      </c>
      <c r="E653" s="190" t="s">
        <v>7417</v>
      </c>
    </row>
    <row r="654" spans="1:5" hidden="1" x14ac:dyDescent="0.25">
      <c r="A654">
        <v>39202</v>
      </c>
      <c r="B654" t="s">
        <v>1241</v>
      </c>
      <c r="C654" t="s">
        <v>192</v>
      </c>
      <c r="D654" t="s">
        <v>4963</v>
      </c>
      <c r="E654" s="190" t="s">
        <v>7418</v>
      </c>
    </row>
    <row r="655" spans="1:5" hidden="1" x14ac:dyDescent="0.25">
      <c r="A655">
        <v>39205</v>
      </c>
      <c r="B655" t="s">
        <v>1242</v>
      </c>
      <c r="C655" t="s">
        <v>192</v>
      </c>
      <c r="D655" t="s">
        <v>4963</v>
      </c>
      <c r="E655" s="190" t="s">
        <v>7419</v>
      </c>
    </row>
    <row r="656" spans="1:5" hidden="1" x14ac:dyDescent="0.25">
      <c r="A656">
        <v>39204</v>
      </c>
      <c r="B656" t="s">
        <v>1243</v>
      </c>
      <c r="C656" t="s">
        <v>192</v>
      </c>
      <c r="D656" t="s">
        <v>4963</v>
      </c>
      <c r="E656" s="190" t="s">
        <v>7420</v>
      </c>
    </row>
    <row r="657" spans="1:5" hidden="1" x14ac:dyDescent="0.25">
      <c r="A657">
        <v>39206</v>
      </c>
      <c r="B657" t="s">
        <v>1244</v>
      </c>
      <c r="C657" t="s">
        <v>192</v>
      </c>
      <c r="D657" t="s">
        <v>4963</v>
      </c>
      <c r="E657" s="190" t="s">
        <v>7421</v>
      </c>
    </row>
    <row r="658" spans="1:5" hidden="1" x14ac:dyDescent="0.25">
      <c r="A658">
        <v>798</v>
      </c>
      <c r="B658" t="s">
        <v>1245</v>
      </c>
      <c r="C658" t="s">
        <v>192</v>
      </c>
      <c r="D658" t="s">
        <v>4963</v>
      </c>
      <c r="E658" s="190" t="s">
        <v>200</v>
      </c>
    </row>
    <row r="659" spans="1:5" hidden="1" x14ac:dyDescent="0.25">
      <c r="A659">
        <v>797</v>
      </c>
      <c r="B659" t="s">
        <v>5071</v>
      </c>
      <c r="C659" t="s">
        <v>192</v>
      </c>
      <c r="D659" t="s">
        <v>4963</v>
      </c>
      <c r="E659" s="190" t="s">
        <v>7422</v>
      </c>
    </row>
    <row r="660" spans="1:5" hidden="1" x14ac:dyDescent="0.25">
      <c r="A660">
        <v>796</v>
      </c>
      <c r="B660" t="s">
        <v>5072</v>
      </c>
      <c r="C660" t="s">
        <v>192</v>
      </c>
      <c r="D660" t="s">
        <v>4963</v>
      </c>
      <c r="E660" s="190" t="s">
        <v>6619</v>
      </c>
    </row>
    <row r="661" spans="1:5" hidden="1" x14ac:dyDescent="0.25">
      <c r="A661">
        <v>799</v>
      </c>
      <c r="B661" t="s">
        <v>5073</v>
      </c>
      <c r="C661" t="s">
        <v>192</v>
      </c>
      <c r="D661" t="s">
        <v>4963</v>
      </c>
      <c r="E661" s="190" t="s">
        <v>4970</v>
      </c>
    </row>
    <row r="662" spans="1:5" hidden="1" x14ac:dyDescent="0.25">
      <c r="A662">
        <v>792</v>
      </c>
      <c r="B662" t="s">
        <v>5074</v>
      </c>
      <c r="C662" t="s">
        <v>192</v>
      </c>
      <c r="D662" t="s">
        <v>4963</v>
      </c>
      <c r="E662" s="190" t="s">
        <v>7423</v>
      </c>
    </row>
    <row r="663" spans="1:5" hidden="1" x14ac:dyDescent="0.25">
      <c r="A663">
        <v>38001</v>
      </c>
      <c r="B663" t="s">
        <v>1246</v>
      </c>
      <c r="C663" t="s">
        <v>192</v>
      </c>
      <c r="D663" t="s">
        <v>4963</v>
      </c>
      <c r="E663" s="190" t="s">
        <v>7424</v>
      </c>
    </row>
    <row r="664" spans="1:5" hidden="1" x14ac:dyDescent="0.25">
      <c r="A664">
        <v>38002</v>
      </c>
      <c r="B664" t="s">
        <v>1247</v>
      </c>
      <c r="C664" t="s">
        <v>192</v>
      </c>
      <c r="D664" t="s">
        <v>4963</v>
      </c>
      <c r="E664" s="190" t="s">
        <v>6115</v>
      </c>
    </row>
    <row r="665" spans="1:5" hidden="1" x14ac:dyDescent="0.25">
      <c r="A665">
        <v>38003</v>
      </c>
      <c r="B665" t="s">
        <v>1248</v>
      </c>
      <c r="C665" t="s">
        <v>192</v>
      </c>
      <c r="D665" t="s">
        <v>4963</v>
      </c>
      <c r="E665" s="190" t="s">
        <v>6901</v>
      </c>
    </row>
    <row r="666" spans="1:5" hidden="1" x14ac:dyDescent="0.25">
      <c r="A666">
        <v>38004</v>
      </c>
      <c r="B666" t="s">
        <v>1249</v>
      </c>
      <c r="C666" t="s">
        <v>192</v>
      </c>
      <c r="D666" t="s">
        <v>4963</v>
      </c>
      <c r="E666" s="190" t="s">
        <v>7425</v>
      </c>
    </row>
    <row r="667" spans="1:5" hidden="1" x14ac:dyDescent="0.25">
      <c r="A667">
        <v>44263</v>
      </c>
      <c r="B667" t="s">
        <v>5078</v>
      </c>
      <c r="C667" t="s">
        <v>192</v>
      </c>
      <c r="D667" t="s">
        <v>4963</v>
      </c>
      <c r="E667" s="190" t="s">
        <v>7426</v>
      </c>
    </row>
    <row r="668" spans="1:5" hidden="1" x14ac:dyDescent="0.25">
      <c r="A668">
        <v>36327</v>
      </c>
      <c r="B668" t="s">
        <v>1250</v>
      </c>
      <c r="C668" t="s">
        <v>192</v>
      </c>
      <c r="D668" t="s">
        <v>4977</v>
      </c>
      <c r="E668" s="190" t="s">
        <v>5076</v>
      </c>
    </row>
    <row r="669" spans="1:5" hidden="1" x14ac:dyDescent="0.25">
      <c r="A669">
        <v>38992</v>
      </c>
      <c r="B669" t="s">
        <v>1251</v>
      </c>
      <c r="C669" t="s">
        <v>192</v>
      </c>
      <c r="D669" t="s">
        <v>4977</v>
      </c>
      <c r="E669" s="190" t="s">
        <v>4995</v>
      </c>
    </row>
    <row r="670" spans="1:5" hidden="1" x14ac:dyDescent="0.25">
      <c r="A670">
        <v>38993</v>
      </c>
      <c r="B670" t="s">
        <v>1252</v>
      </c>
      <c r="C670" t="s">
        <v>192</v>
      </c>
      <c r="D670" t="s">
        <v>4977</v>
      </c>
      <c r="E670" s="190" t="s">
        <v>292</v>
      </c>
    </row>
    <row r="671" spans="1:5" hidden="1" x14ac:dyDescent="0.25">
      <c r="A671">
        <v>44175</v>
      </c>
      <c r="B671" t="s">
        <v>5079</v>
      </c>
      <c r="C671" t="s">
        <v>192</v>
      </c>
      <c r="D671" t="s">
        <v>4977</v>
      </c>
      <c r="E671" s="190" t="s">
        <v>349</v>
      </c>
    </row>
    <row r="672" spans="1:5" hidden="1" x14ac:dyDescent="0.25">
      <c r="A672">
        <v>44177</v>
      </c>
      <c r="B672" t="s">
        <v>5080</v>
      </c>
      <c r="C672" t="s">
        <v>192</v>
      </c>
      <c r="D672" t="s">
        <v>4977</v>
      </c>
      <c r="E672" s="190" t="s">
        <v>5081</v>
      </c>
    </row>
    <row r="673" spans="1:5" hidden="1" x14ac:dyDescent="0.25">
      <c r="A673">
        <v>38418</v>
      </c>
      <c r="B673" t="s">
        <v>5082</v>
      </c>
      <c r="C673" t="s">
        <v>192</v>
      </c>
      <c r="D673" t="s">
        <v>4963</v>
      </c>
      <c r="E673" s="190" t="s">
        <v>7427</v>
      </c>
    </row>
    <row r="674" spans="1:5" hidden="1" x14ac:dyDescent="0.25">
      <c r="A674">
        <v>39178</v>
      </c>
      <c r="B674" t="s">
        <v>1253</v>
      </c>
      <c r="C674" t="s">
        <v>192</v>
      </c>
      <c r="D674" t="s">
        <v>4963</v>
      </c>
      <c r="E674" s="190" t="s">
        <v>7428</v>
      </c>
    </row>
    <row r="675" spans="1:5" hidden="1" x14ac:dyDescent="0.25">
      <c r="A675">
        <v>39177</v>
      </c>
      <c r="B675" t="s">
        <v>1254</v>
      </c>
      <c r="C675" t="s">
        <v>192</v>
      </c>
      <c r="D675" t="s">
        <v>4963</v>
      </c>
      <c r="E675" s="190" t="s">
        <v>6593</v>
      </c>
    </row>
    <row r="676" spans="1:5" hidden="1" x14ac:dyDescent="0.25">
      <c r="A676">
        <v>39174</v>
      </c>
      <c r="B676" t="s">
        <v>1255</v>
      </c>
      <c r="C676" t="s">
        <v>192</v>
      </c>
      <c r="D676" t="s">
        <v>4963</v>
      </c>
      <c r="E676" s="190" t="s">
        <v>6668</v>
      </c>
    </row>
    <row r="677" spans="1:5" hidden="1" x14ac:dyDescent="0.25">
      <c r="A677">
        <v>39176</v>
      </c>
      <c r="B677" t="s">
        <v>1256</v>
      </c>
      <c r="C677" t="s">
        <v>192</v>
      </c>
      <c r="D677" t="s">
        <v>4963</v>
      </c>
      <c r="E677" s="190" t="s">
        <v>4663</v>
      </c>
    </row>
    <row r="678" spans="1:5" hidden="1" x14ac:dyDescent="0.25">
      <c r="A678">
        <v>39180</v>
      </c>
      <c r="B678" t="s">
        <v>1257</v>
      </c>
      <c r="C678" t="s">
        <v>192</v>
      </c>
      <c r="D678" t="s">
        <v>4963</v>
      </c>
      <c r="E678" s="190" t="s">
        <v>7429</v>
      </c>
    </row>
    <row r="679" spans="1:5" hidden="1" x14ac:dyDescent="0.25">
      <c r="A679">
        <v>39179</v>
      </c>
      <c r="B679" t="s">
        <v>1258</v>
      </c>
      <c r="C679" t="s">
        <v>192</v>
      </c>
      <c r="D679" t="s">
        <v>4963</v>
      </c>
      <c r="E679" s="190" t="s">
        <v>379</v>
      </c>
    </row>
    <row r="680" spans="1:5" hidden="1" x14ac:dyDescent="0.25">
      <c r="A680">
        <v>39175</v>
      </c>
      <c r="B680" t="s">
        <v>1259</v>
      </c>
      <c r="C680" t="s">
        <v>192</v>
      </c>
      <c r="D680" t="s">
        <v>4963</v>
      </c>
      <c r="E680" s="190" t="s">
        <v>5154</v>
      </c>
    </row>
    <row r="681" spans="1:5" hidden="1" x14ac:dyDescent="0.25">
      <c r="A681">
        <v>39217</v>
      </c>
      <c r="B681" t="s">
        <v>1260</v>
      </c>
      <c r="C681" t="s">
        <v>192</v>
      </c>
      <c r="D681" t="s">
        <v>4963</v>
      </c>
      <c r="E681" s="190" t="s">
        <v>2288</v>
      </c>
    </row>
    <row r="682" spans="1:5" hidden="1" x14ac:dyDescent="0.25">
      <c r="A682">
        <v>39181</v>
      </c>
      <c r="B682" t="s">
        <v>1261</v>
      </c>
      <c r="C682" t="s">
        <v>192</v>
      </c>
      <c r="D682" t="s">
        <v>4963</v>
      </c>
      <c r="E682" s="190" t="s">
        <v>7430</v>
      </c>
    </row>
    <row r="683" spans="1:5" hidden="1" x14ac:dyDescent="0.25">
      <c r="A683">
        <v>39182</v>
      </c>
      <c r="B683" t="s">
        <v>1262</v>
      </c>
      <c r="C683" t="s">
        <v>192</v>
      </c>
      <c r="D683" t="s">
        <v>4963</v>
      </c>
      <c r="E683" s="190" t="s">
        <v>2820</v>
      </c>
    </row>
    <row r="684" spans="1:5" hidden="1" x14ac:dyDescent="0.25">
      <c r="A684">
        <v>12616</v>
      </c>
      <c r="B684" t="s">
        <v>5084</v>
      </c>
      <c r="C684" t="s">
        <v>192</v>
      </c>
      <c r="D684" t="s">
        <v>4963</v>
      </c>
      <c r="E684" s="190" t="s">
        <v>1680</v>
      </c>
    </row>
    <row r="685" spans="1:5" hidden="1" x14ac:dyDescent="0.25">
      <c r="A685">
        <v>1049</v>
      </c>
      <c r="B685" t="s">
        <v>1263</v>
      </c>
      <c r="C685" t="s">
        <v>192</v>
      </c>
      <c r="D685" t="s">
        <v>4963</v>
      </c>
      <c r="E685" s="190" t="s">
        <v>7431</v>
      </c>
    </row>
    <row r="686" spans="1:5" hidden="1" x14ac:dyDescent="0.25">
      <c r="A686">
        <v>1099</v>
      </c>
      <c r="B686" t="s">
        <v>1264</v>
      </c>
      <c r="C686" t="s">
        <v>192</v>
      </c>
      <c r="D686" t="s">
        <v>4963</v>
      </c>
      <c r="E686" s="190" t="s">
        <v>7432</v>
      </c>
    </row>
    <row r="687" spans="1:5" hidden="1" x14ac:dyDescent="0.25">
      <c r="A687">
        <v>39678</v>
      </c>
      <c r="B687" t="s">
        <v>1266</v>
      </c>
      <c r="C687" t="s">
        <v>192</v>
      </c>
      <c r="D687" t="s">
        <v>4963</v>
      </c>
      <c r="E687" s="190" t="s">
        <v>7433</v>
      </c>
    </row>
    <row r="688" spans="1:5" hidden="1" x14ac:dyDescent="0.25">
      <c r="A688">
        <v>1050</v>
      </c>
      <c r="B688" t="s">
        <v>1267</v>
      </c>
      <c r="C688" t="s">
        <v>192</v>
      </c>
      <c r="D688" t="s">
        <v>4963</v>
      </c>
      <c r="E688" s="190" t="s">
        <v>6916</v>
      </c>
    </row>
    <row r="689" spans="1:5" hidden="1" x14ac:dyDescent="0.25">
      <c r="A689">
        <v>1101</v>
      </c>
      <c r="B689" t="s">
        <v>1268</v>
      </c>
      <c r="C689" t="s">
        <v>192</v>
      </c>
      <c r="D689" t="s">
        <v>4963</v>
      </c>
      <c r="E689" s="190" t="s">
        <v>7434</v>
      </c>
    </row>
    <row r="690" spans="1:5" hidden="1" x14ac:dyDescent="0.25">
      <c r="A690">
        <v>1100</v>
      </c>
      <c r="B690" t="s">
        <v>1269</v>
      </c>
      <c r="C690" t="s">
        <v>192</v>
      </c>
      <c r="D690" t="s">
        <v>4963</v>
      </c>
      <c r="E690" s="190" t="s">
        <v>7435</v>
      </c>
    </row>
    <row r="691" spans="1:5" hidden="1" x14ac:dyDescent="0.25">
      <c r="A691">
        <v>39679</v>
      </c>
      <c r="B691" t="s">
        <v>1270</v>
      </c>
      <c r="C691" t="s">
        <v>192</v>
      </c>
      <c r="D691" t="s">
        <v>4963</v>
      </c>
      <c r="E691" s="190" t="s">
        <v>5609</v>
      </c>
    </row>
    <row r="692" spans="1:5" hidden="1" x14ac:dyDescent="0.25">
      <c r="A692">
        <v>1098</v>
      </c>
      <c r="B692" t="s">
        <v>1271</v>
      </c>
      <c r="C692" t="s">
        <v>192</v>
      </c>
      <c r="D692" t="s">
        <v>4963</v>
      </c>
      <c r="E692" s="190" t="s">
        <v>4234</v>
      </c>
    </row>
    <row r="693" spans="1:5" hidden="1" x14ac:dyDescent="0.25">
      <c r="A693">
        <v>1102</v>
      </c>
      <c r="B693" t="s">
        <v>1272</v>
      </c>
      <c r="C693" t="s">
        <v>192</v>
      </c>
      <c r="D693" t="s">
        <v>4963</v>
      </c>
      <c r="E693" s="190" t="s">
        <v>7436</v>
      </c>
    </row>
    <row r="694" spans="1:5" hidden="1" x14ac:dyDescent="0.25">
      <c r="A694">
        <v>1051</v>
      </c>
      <c r="B694" t="s">
        <v>1273</v>
      </c>
      <c r="C694" t="s">
        <v>192</v>
      </c>
      <c r="D694" t="s">
        <v>4963</v>
      </c>
      <c r="E694" s="190" t="s">
        <v>7437</v>
      </c>
    </row>
    <row r="695" spans="1:5" hidden="1" x14ac:dyDescent="0.25">
      <c r="A695">
        <v>37399</v>
      </c>
      <c r="B695" t="s">
        <v>1274</v>
      </c>
      <c r="C695" t="s">
        <v>192</v>
      </c>
      <c r="D695" t="s">
        <v>4963</v>
      </c>
      <c r="E695" s="190" t="s">
        <v>6650</v>
      </c>
    </row>
    <row r="696" spans="1:5" hidden="1" x14ac:dyDescent="0.25">
      <c r="A696">
        <v>43834</v>
      </c>
      <c r="B696" t="s">
        <v>5086</v>
      </c>
      <c r="C696" t="s">
        <v>194</v>
      </c>
      <c r="D696" t="s">
        <v>4963</v>
      </c>
      <c r="E696" s="190" t="s">
        <v>277</v>
      </c>
    </row>
    <row r="697" spans="1:5" hidden="1" x14ac:dyDescent="0.25">
      <c r="A697">
        <v>43835</v>
      </c>
      <c r="B697" t="s">
        <v>5087</v>
      </c>
      <c r="C697" t="s">
        <v>194</v>
      </c>
      <c r="D697" t="s">
        <v>4963</v>
      </c>
      <c r="E697" s="190" t="s">
        <v>1836</v>
      </c>
    </row>
    <row r="698" spans="1:5" hidden="1" x14ac:dyDescent="0.25">
      <c r="A698">
        <v>43833</v>
      </c>
      <c r="B698" t="s">
        <v>5088</v>
      </c>
      <c r="C698" t="s">
        <v>194</v>
      </c>
      <c r="D698" t="s">
        <v>4963</v>
      </c>
      <c r="E698" s="190" t="s">
        <v>4968</v>
      </c>
    </row>
    <row r="699" spans="1:5" hidden="1" x14ac:dyDescent="0.25">
      <c r="A699">
        <v>41955</v>
      </c>
      <c r="B699" t="s">
        <v>1275</v>
      </c>
      <c r="C699" t="s">
        <v>208</v>
      </c>
      <c r="D699" t="s">
        <v>4963</v>
      </c>
      <c r="E699" s="190" t="s">
        <v>7438</v>
      </c>
    </row>
    <row r="700" spans="1:5" hidden="1" x14ac:dyDescent="0.25">
      <c r="A700">
        <v>41953</v>
      </c>
      <c r="B700" t="s">
        <v>1276</v>
      </c>
      <c r="C700" t="s">
        <v>208</v>
      </c>
      <c r="D700" t="s">
        <v>4963</v>
      </c>
      <c r="E700" s="190" t="s">
        <v>7439</v>
      </c>
    </row>
    <row r="701" spans="1:5" hidden="1" x14ac:dyDescent="0.25">
      <c r="A701">
        <v>41954</v>
      </c>
      <c r="B701" t="s">
        <v>1277</v>
      </c>
      <c r="C701" t="s">
        <v>208</v>
      </c>
      <c r="D701" t="s">
        <v>4963</v>
      </c>
      <c r="E701" s="190" t="s">
        <v>5293</v>
      </c>
    </row>
    <row r="702" spans="1:5" hidden="1" x14ac:dyDescent="0.25">
      <c r="A702">
        <v>25004</v>
      </c>
      <c r="B702" t="s">
        <v>1278</v>
      </c>
      <c r="C702" t="s">
        <v>208</v>
      </c>
      <c r="D702" t="s">
        <v>4963</v>
      </c>
      <c r="E702" s="190" t="s">
        <v>6171</v>
      </c>
    </row>
    <row r="703" spans="1:5" hidden="1" x14ac:dyDescent="0.25">
      <c r="A703">
        <v>25002</v>
      </c>
      <c r="B703" t="s">
        <v>1279</v>
      </c>
      <c r="C703" t="s">
        <v>208</v>
      </c>
      <c r="D703" t="s">
        <v>4963</v>
      </c>
      <c r="E703" s="190" t="s">
        <v>6171</v>
      </c>
    </row>
    <row r="704" spans="1:5" hidden="1" x14ac:dyDescent="0.25">
      <c r="A704">
        <v>37409</v>
      </c>
      <c r="B704" t="s">
        <v>1280</v>
      </c>
      <c r="C704" t="s">
        <v>208</v>
      </c>
      <c r="D704" t="s">
        <v>4963</v>
      </c>
      <c r="E704" s="190" t="s">
        <v>6171</v>
      </c>
    </row>
    <row r="705" spans="1:5" hidden="1" x14ac:dyDescent="0.25">
      <c r="A705">
        <v>841</v>
      </c>
      <c r="B705" t="s">
        <v>1281</v>
      </c>
      <c r="C705" t="s">
        <v>208</v>
      </c>
      <c r="D705" t="s">
        <v>4963</v>
      </c>
      <c r="E705" s="190" t="s">
        <v>7440</v>
      </c>
    </row>
    <row r="706" spans="1:5" hidden="1" x14ac:dyDescent="0.25">
      <c r="A706">
        <v>25005</v>
      </c>
      <c r="B706" t="s">
        <v>1282</v>
      </c>
      <c r="C706" t="s">
        <v>208</v>
      </c>
      <c r="D706" t="s">
        <v>4963</v>
      </c>
      <c r="E706" s="190" t="s">
        <v>7441</v>
      </c>
    </row>
    <row r="707" spans="1:5" hidden="1" x14ac:dyDescent="0.25">
      <c r="A707">
        <v>25003</v>
      </c>
      <c r="B707" t="s">
        <v>1283</v>
      </c>
      <c r="C707" t="s">
        <v>208</v>
      </c>
      <c r="D707" t="s">
        <v>4963</v>
      </c>
      <c r="E707" s="190" t="s">
        <v>7442</v>
      </c>
    </row>
    <row r="708" spans="1:5" hidden="1" x14ac:dyDescent="0.25">
      <c r="A708">
        <v>37410</v>
      </c>
      <c r="B708" t="s">
        <v>1284</v>
      </c>
      <c r="C708" t="s">
        <v>208</v>
      </c>
      <c r="D708" t="s">
        <v>4963</v>
      </c>
      <c r="E708" s="190" t="s">
        <v>7441</v>
      </c>
    </row>
    <row r="709" spans="1:5" hidden="1" x14ac:dyDescent="0.25">
      <c r="A709">
        <v>842</v>
      </c>
      <c r="B709" t="s">
        <v>1285</v>
      </c>
      <c r="C709" t="s">
        <v>208</v>
      </c>
      <c r="D709" t="s">
        <v>4963</v>
      </c>
      <c r="E709" s="190" t="s">
        <v>6345</v>
      </c>
    </row>
    <row r="710" spans="1:5" hidden="1" x14ac:dyDescent="0.25">
      <c r="A710">
        <v>44391</v>
      </c>
      <c r="B710" t="s">
        <v>5090</v>
      </c>
      <c r="C710" t="s">
        <v>194</v>
      </c>
      <c r="D710" t="s">
        <v>4963</v>
      </c>
      <c r="E710" s="190" t="s">
        <v>7443</v>
      </c>
    </row>
    <row r="711" spans="1:5" hidden="1" x14ac:dyDescent="0.25">
      <c r="A711">
        <v>44388</v>
      </c>
      <c r="B711" t="s">
        <v>5091</v>
      </c>
      <c r="C711" t="s">
        <v>194</v>
      </c>
      <c r="D711" t="s">
        <v>4963</v>
      </c>
      <c r="E711" s="190" t="s">
        <v>283</v>
      </c>
    </row>
    <row r="712" spans="1:5" hidden="1" x14ac:dyDescent="0.25">
      <c r="A712">
        <v>44392</v>
      </c>
      <c r="B712" t="s">
        <v>5092</v>
      </c>
      <c r="C712" t="s">
        <v>194</v>
      </c>
      <c r="D712" t="s">
        <v>4963</v>
      </c>
      <c r="E712" s="190" t="s">
        <v>7444</v>
      </c>
    </row>
    <row r="713" spans="1:5" hidden="1" x14ac:dyDescent="0.25">
      <c r="A713">
        <v>44390</v>
      </c>
      <c r="B713" t="s">
        <v>5093</v>
      </c>
      <c r="C713" t="s">
        <v>194</v>
      </c>
      <c r="D713" t="s">
        <v>4963</v>
      </c>
      <c r="E713" s="190" t="s">
        <v>7136</v>
      </c>
    </row>
    <row r="714" spans="1:5" hidden="1" x14ac:dyDescent="0.25">
      <c r="A714">
        <v>44389</v>
      </c>
      <c r="B714" t="s">
        <v>5094</v>
      </c>
      <c r="C714" t="s">
        <v>194</v>
      </c>
      <c r="D714" t="s">
        <v>4963</v>
      </c>
      <c r="E714" s="190" t="s">
        <v>6346</v>
      </c>
    </row>
    <row r="715" spans="1:5" hidden="1" x14ac:dyDescent="0.25">
      <c r="A715">
        <v>862</v>
      </c>
      <c r="B715" t="s">
        <v>1286</v>
      </c>
      <c r="C715" t="s">
        <v>194</v>
      </c>
      <c r="D715" t="s">
        <v>4963</v>
      </c>
      <c r="E715" s="190" t="s">
        <v>6347</v>
      </c>
    </row>
    <row r="716" spans="1:5" hidden="1" x14ac:dyDescent="0.25">
      <c r="A716">
        <v>866</v>
      </c>
      <c r="B716" t="s">
        <v>1287</v>
      </c>
      <c r="C716" t="s">
        <v>194</v>
      </c>
      <c r="D716" t="s">
        <v>4963</v>
      </c>
      <c r="E716" s="190" t="s">
        <v>7445</v>
      </c>
    </row>
    <row r="717" spans="1:5" hidden="1" x14ac:dyDescent="0.25">
      <c r="A717">
        <v>892</v>
      </c>
      <c r="B717" t="s">
        <v>1288</v>
      </c>
      <c r="C717" t="s">
        <v>194</v>
      </c>
      <c r="D717" t="s">
        <v>4963</v>
      </c>
      <c r="E717" s="190" t="s">
        <v>7446</v>
      </c>
    </row>
    <row r="718" spans="1:5" hidden="1" x14ac:dyDescent="0.25">
      <c r="A718">
        <v>857</v>
      </c>
      <c r="B718" t="s">
        <v>1289</v>
      </c>
      <c r="C718" t="s">
        <v>194</v>
      </c>
      <c r="D718" t="s">
        <v>4963</v>
      </c>
      <c r="E718" s="190" t="s">
        <v>7447</v>
      </c>
    </row>
    <row r="719" spans="1:5" hidden="1" x14ac:dyDescent="0.25">
      <c r="A719">
        <v>37404</v>
      </c>
      <c r="B719" t="s">
        <v>1290</v>
      </c>
      <c r="C719" t="s">
        <v>194</v>
      </c>
      <c r="D719" t="s">
        <v>4963</v>
      </c>
      <c r="E719" s="190" t="s">
        <v>7448</v>
      </c>
    </row>
    <row r="720" spans="1:5" hidden="1" x14ac:dyDescent="0.25">
      <c r="A720">
        <v>868</v>
      </c>
      <c r="B720" t="s">
        <v>1291</v>
      </c>
      <c r="C720" t="s">
        <v>194</v>
      </c>
      <c r="D720" t="s">
        <v>4963</v>
      </c>
      <c r="E720" s="190" t="s">
        <v>7449</v>
      </c>
    </row>
    <row r="721" spans="1:5" hidden="1" x14ac:dyDescent="0.25">
      <c r="A721">
        <v>863</v>
      </c>
      <c r="B721" t="s">
        <v>1293</v>
      </c>
      <c r="C721" t="s">
        <v>194</v>
      </c>
      <c r="D721" t="s">
        <v>4963</v>
      </c>
      <c r="E721" s="190" t="s">
        <v>7450</v>
      </c>
    </row>
    <row r="722" spans="1:5" hidden="1" x14ac:dyDescent="0.25">
      <c r="A722">
        <v>867</v>
      </c>
      <c r="B722" t="s">
        <v>1294</v>
      </c>
      <c r="C722" t="s">
        <v>194</v>
      </c>
      <c r="D722" t="s">
        <v>4963</v>
      </c>
      <c r="E722" s="190" t="s">
        <v>7451</v>
      </c>
    </row>
    <row r="723" spans="1:5" hidden="1" x14ac:dyDescent="0.25">
      <c r="A723">
        <v>864</v>
      </c>
      <c r="B723" t="s">
        <v>1295</v>
      </c>
      <c r="C723" t="s">
        <v>194</v>
      </c>
      <c r="D723" t="s">
        <v>4963</v>
      </c>
      <c r="E723" s="190" t="s">
        <v>7452</v>
      </c>
    </row>
    <row r="724" spans="1:5" hidden="1" x14ac:dyDescent="0.25">
      <c r="A724">
        <v>865</v>
      </c>
      <c r="B724" t="s">
        <v>1296</v>
      </c>
      <c r="C724" t="s">
        <v>194</v>
      </c>
      <c r="D724" t="s">
        <v>4963</v>
      </c>
      <c r="E724" s="190" t="s">
        <v>7453</v>
      </c>
    </row>
    <row r="725" spans="1:5" hidden="1" x14ac:dyDescent="0.25">
      <c r="A725">
        <v>993</v>
      </c>
      <c r="B725" t="s">
        <v>1297</v>
      </c>
      <c r="C725" t="s">
        <v>194</v>
      </c>
      <c r="D725" t="s">
        <v>4963</v>
      </c>
      <c r="E725" s="190" t="s">
        <v>4968</v>
      </c>
    </row>
    <row r="726" spans="1:5" hidden="1" x14ac:dyDescent="0.25">
      <c r="A726">
        <v>1020</v>
      </c>
      <c r="B726" t="s">
        <v>1298</v>
      </c>
      <c r="C726" t="s">
        <v>194</v>
      </c>
      <c r="D726" t="s">
        <v>4963</v>
      </c>
      <c r="E726" s="190" t="s">
        <v>7454</v>
      </c>
    </row>
    <row r="727" spans="1:5" hidden="1" x14ac:dyDescent="0.25">
      <c r="A727">
        <v>1017</v>
      </c>
      <c r="B727" t="s">
        <v>1299</v>
      </c>
      <c r="C727" t="s">
        <v>194</v>
      </c>
      <c r="D727" t="s">
        <v>4963</v>
      </c>
      <c r="E727" s="190" t="s">
        <v>7455</v>
      </c>
    </row>
    <row r="728" spans="1:5" hidden="1" x14ac:dyDescent="0.25">
      <c r="A728">
        <v>999</v>
      </c>
      <c r="B728" t="s">
        <v>1300</v>
      </c>
      <c r="C728" t="s">
        <v>194</v>
      </c>
      <c r="D728" t="s">
        <v>4963</v>
      </c>
      <c r="E728" s="190" t="s">
        <v>6348</v>
      </c>
    </row>
    <row r="729" spans="1:5" hidden="1" x14ac:dyDescent="0.25">
      <c r="A729">
        <v>995</v>
      </c>
      <c r="B729" t="s">
        <v>1301</v>
      </c>
      <c r="C729" t="s">
        <v>194</v>
      </c>
      <c r="D729" t="s">
        <v>4963</v>
      </c>
      <c r="E729" s="190" t="s">
        <v>5389</v>
      </c>
    </row>
    <row r="730" spans="1:5" hidden="1" x14ac:dyDescent="0.25">
      <c r="A730">
        <v>1000</v>
      </c>
      <c r="B730" t="s">
        <v>1302</v>
      </c>
      <c r="C730" t="s">
        <v>194</v>
      </c>
      <c r="D730" t="s">
        <v>4963</v>
      </c>
      <c r="E730" s="190" t="s">
        <v>7456</v>
      </c>
    </row>
    <row r="731" spans="1:5" hidden="1" x14ac:dyDescent="0.25">
      <c r="A731">
        <v>1022</v>
      </c>
      <c r="B731" t="s">
        <v>1303</v>
      </c>
      <c r="C731" t="s">
        <v>194</v>
      </c>
      <c r="D731" t="s">
        <v>4963</v>
      </c>
      <c r="E731" s="190" t="s">
        <v>7457</v>
      </c>
    </row>
    <row r="732" spans="1:5" hidden="1" x14ac:dyDescent="0.25">
      <c r="A732">
        <v>1015</v>
      </c>
      <c r="B732" t="s">
        <v>1304</v>
      </c>
      <c r="C732" t="s">
        <v>194</v>
      </c>
      <c r="D732" t="s">
        <v>4963</v>
      </c>
      <c r="E732" s="190" t="s">
        <v>7458</v>
      </c>
    </row>
    <row r="733" spans="1:5" hidden="1" x14ac:dyDescent="0.25">
      <c r="A733">
        <v>996</v>
      </c>
      <c r="B733" t="s">
        <v>1305</v>
      </c>
      <c r="C733" t="s">
        <v>194</v>
      </c>
      <c r="D733" t="s">
        <v>4963</v>
      </c>
      <c r="E733" s="190" t="s">
        <v>7459</v>
      </c>
    </row>
    <row r="734" spans="1:5" hidden="1" x14ac:dyDescent="0.25">
      <c r="A734">
        <v>1001</v>
      </c>
      <c r="B734" t="s">
        <v>1306</v>
      </c>
      <c r="C734" t="s">
        <v>194</v>
      </c>
      <c r="D734" t="s">
        <v>4963</v>
      </c>
      <c r="E734" s="190" t="s">
        <v>7460</v>
      </c>
    </row>
    <row r="735" spans="1:5" hidden="1" x14ac:dyDescent="0.25">
      <c r="A735">
        <v>1019</v>
      </c>
      <c r="B735" t="s">
        <v>1307</v>
      </c>
      <c r="C735" t="s">
        <v>194</v>
      </c>
      <c r="D735" t="s">
        <v>4963</v>
      </c>
      <c r="E735" s="190" t="s">
        <v>7461</v>
      </c>
    </row>
    <row r="736" spans="1:5" hidden="1" x14ac:dyDescent="0.25">
      <c r="A736">
        <v>1021</v>
      </c>
      <c r="B736" t="s">
        <v>1308</v>
      </c>
      <c r="C736" t="s">
        <v>194</v>
      </c>
      <c r="D736" t="s">
        <v>4963</v>
      </c>
      <c r="E736" s="190" t="s">
        <v>7039</v>
      </c>
    </row>
    <row r="737" spans="1:5" hidden="1" x14ac:dyDescent="0.25">
      <c r="A737">
        <v>39249</v>
      </c>
      <c r="B737" t="s">
        <v>1309</v>
      </c>
      <c r="C737" t="s">
        <v>194</v>
      </c>
      <c r="D737" t="s">
        <v>4963</v>
      </c>
      <c r="E737" s="190" t="s">
        <v>7462</v>
      </c>
    </row>
    <row r="738" spans="1:5" hidden="1" x14ac:dyDescent="0.25">
      <c r="A738">
        <v>1018</v>
      </c>
      <c r="B738" t="s">
        <v>1310</v>
      </c>
      <c r="C738" t="s">
        <v>194</v>
      </c>
      <c r="D738" t="s">
        <v>4963</v>
      </c>
      <c r="E738" s="190" t="s">
        <v>7463</v>
      </c>
    </row>
    <row r="739" spans="1:5" hidden="1" x14ac:dyDescent="0.25">
      <c r="A739">
        <v>39250</v>
      </c>
      <c r="B739" t="s">
        <v>1311</v>
      </c>
      <c r="C739" t="s">
        <v>194</v>
      </c>
      <c r="D739" t="s">
        <v>4963</v>
      </c>
      <c r="E739" s="190" t="s">
        <v>7464</v>
      </c>
    </row>
    <row r="740" spans="1:5" hidden="1" x14ac:dyDescent="0.25">
      <c r="A740">
        <v>994</v>
      </c>
      <c r="B740" t="s">
        <v>1312</v>
      </c>
      <c r="C740" t="s">
        <v>194</v>
      </c>
      <c r="D740" t="s">
        <v>4963</v>
      </c>
      <c r="E740" s="190" t="s">
        <v>237</v>
      </c>
    </row>
    <row r="741" spans="1:5" hidden="1" x14ac:dyDescent="0.25">
      <c r="A741">
        <v>977</v>
      </c>
      <c r="B741" t="s">
        <v>1313</v>
      </c>
      <c r="C741" t="s">
        <v>194</v>
      </c>
      <c r="D741" t="s">
        <v>4963</v>
      </c>
      <c r="E741" s="190" t="s">
        <v>6349</v>
      </c>
    </row>
    <row r="742" spans="1:5" hidden="1" x14ac:dyDescent="0.25">
      <c r="A742">
        <v>998</v>
      </c>
      <c r="B742" t="s">
        <v>1314</v>
      </c>
      <c r="C742" t="s">
        <v>194</v>
      </c>
      <c r="D742" t="s">
        <v>4963</v>
      </c>
      <c r="E742" s="190" t="s">
        <v>7465</v>
      </c>
    </row>
    <row r="743" spans="1:5" hidden="1" x14ac:dyDescent="0.25">
      <c r="A743">
        <v>39251</v>
      </c>
      <c r="B743" t="s">
        <v>1315</v>
      </c>
      <c r="C743" t="s">
        <v>194</v>
      </c>
      <c r="D743" t="s">
        <v>4963</v>
      </c>
      <c r="E743" s="190" t="s">
        <v>7466</v>
      </c>
    </row>
    <row r="744" spans="1:5" hidden="1" x14ac:dyDescent="0.25">
      <c r="A744">
        <v>1011</v>
      </c>
      <c r="B744" t="s">
        <v>1316</v>
      </c>
      <c r="C744" t="s">
        <v>194</v>
      </c>
      <c r="D744" t="s">
        <v>4963</v>
      </c>
      <c r="E744" s="190" t="s">
        <v>205</v>
      </c>
    </row>
    <row r="745" spans="1:5" hidden="1" x14ac:dyDescent="0.25">
      <c r="A745">
        <v>39252</v>
      </c>
      <c r="B745" t="s">
        <v>1317</v>
      </c>
      <c r="C745" t="s">
        <v>194</v>
      </c>
      <c r="D745" t="s">
        <v>4963</v>
      </c>
      <c r="E745" s="190" t="s">
        <v>6317</v>
      </c>
    </row>
    <row r="746" spans="1:5" hidden="1" x14ac:dyDescent="0.25">
      <c r="A746">
        <v>1013</v>
      </c>
      <c r="B746" t="s">
        <v>1318</v>
      </c>
      <c r="C746" t="s">
        <v>194</v>
      </c>
      <c r="D746" t="s">
        <v>4963</v>
      </c>
      <c r="E746" s="190" t="s">
        <v>360</v>
      </c>
    </row>
    <row r="747" spans="1:5" hidden="1" x14ac:dyDescent="0.25">
      <c r="A747">
        <v>980</v>
      </c>
      <c r="B747" t="s">
        <v>1319</v>
      </c>
      <c r="C747" t="s">
        <v>194</v>
      </c>
      <c r="D747" t="s">
        <v>4963</v>
      </c>
      <c r="E747" s="190" t="s">
        <v>7467</v>
      </c>
    </row>
    <row r="748" spans="1:5" hidden="1" x14ac:dyDescent="0.25">
      <c r="A748">
        <v>39237</v>
      </c>
      <c r="B748" t="s">
        <v>1320</v>
      </c>
      <c r="C748" t="s">
        <v>194</v>
      </c>
      <c r="D748" t="s">
        <v>4963</v>
      </c>
      <c r="E748" s="190" t="s">
        <v>7468</v>
      </c>
    </row>
    <row r="749" spans="1:5" hidden="1" x14ac:dyDescent="0.25">
      <c r="A749">
        <v>39238</v>
      </c>
      <c r="B749" t="s">
        <v>1321</v>
      </c>
      <c r="C749" t="s">
        <v>194</v>
      </c>
      <c r="D749" t="s">
        <v>4963</v>
      </c>
      <c r="E749" s="190" t="s">
        <v>7469</v>
      </c>
    </row>
    <row r="750" spans="1:5" hidden="1" x14ac:dyDescent="0.25">
      <c r="A750">
        <v>979</v>
      </c>
      <c r="B750" t="s">
        <v>1322</v>
      </c>
      <c r="C750" t="s">
        <v>194</v>
      </c>
      <c r="D750" t="s">
        <v>4963</v>
      </c>
      <c r="E750" s="190" t="s">
        <v>317</v>
      </c>
    </row>
    <row r="751" spans="1:5" hidden="1" x14ac:dyDescent="0.25">
      <c r="A751">
        <v>39239</v>
      </c>
      <c r="B751" t="s">
        <v>1324</v>
      </c>
      <c r="C751" t="s">
        <v>194</v>
      </c>
      <c r="D751" t="s">
        <v>4963</v>
      </c>
      <c r="E751" s="190" t="s">
        <v>7470</v>
      </c>
    </row>
    <row r="752" spans="1:5" hidden="1" x14ac:dyDescent="0.25">
      <c r="A752">
        <v>1014</v>
      </c>
      <c r="B752" t="s">
        <v>1325</v>
      </c>
      <c r="C752" t="s">
        <v>194</v>
      </c>
      <c r="D752" t="s">
        <v>4963</v>
      </c>
      <c r="E752" s="190" t="s">
        <v>7471</v>
      </c>
    </row>
    <row r="753" spans="1:5" hidden="1" x14ac:dyDescent="0.25">
      <c r="A753">
        <v>39240</v>
      </c>
      <c r="B753" t="s">
        <v>1326</v>
      </c>
      <c r="C753" t="s">
        <v>194</v>
      </c>
      <c r="D753" t="s">
        <v>4963</v>
      </c>
      <c r="E753" s="190" t="s">
        <v>7472</v>
      </c>
    </row>
    <row r="754" spans="1:5" hidden="1" x14ac:dyDescent="0.25">
      <c r="A754">
        <v>39232</v>
      </c>
      <c r="B754" t="s">
        <v>1327</v>
      </c>
      <c r="C754" t="s">
        <v>194</v>
      </c>
      <c r="D754" t="s">
        <v>4963</v>
      </c>
      <c r="E754" s="190" t="s">
        <v>5537</v>
      </c>
    </row>
    <row r="755" spans="1:5" hidden="1" x14ac:dyDescent="0.25">
      <c r="A755">
        <v>39233</v>
      </c>
      <c r="B755" t="s">
        <v>1328</v>
      </c>
      <c r="C755" t="s">
        <v>194</v>
      </c>
      <c r="D755" t="s">
        <v>4963</v>
      </c>
      <c r="E755" s="190" t="s">
        <v>5432</v>
      </c>
    </row>
    <row r="756" spans="1:5" hidden="1" x14ac:dyDescent="0.25">
      <c r="A756">
        <v>981</v>
      </c>
      <c r="B756" t="s">
        <v>1329</v>
      </c>
      <c r="C756" t="s">
        <v>194</v>
      </c>
      <c r="D756" t="s">
        <v>4966</v>
      </c>
      <c r="E756" s="190" t="s">
        <v>247</v>
      </c>
    </row>
    <row r="757" spans="1:5" hidden="1" x14ac:dyDescent="0.25">
      <c r="A757">
        <v>39234</v>
      </c>
      <c r="B757" t="s">
        <v>1330</v>
      </c>
      <c r="C757" t="s">
        <v>194</v>
      </c>
      <c r="D757" t="s">
        <v>4963</v>
      </c>
      <c r="E757" s="190" t="s">
        <v>5540</v>
      </c>
    </row>
    <row r="758" spans="1:5" hidden="1" x14ac:dyDescent="0.25">
      <c r="A758">
        <v>982</v>
      </c>
      <c r="B758" t="s">
        <v>1331</v>
      </c>
      <c r="C758" t="s">
        <v>194</v>
      </c>
      <c r="D758" t="s">
        <v>4963</v>
      </c>
      <c r="E758" s="190" t="s">
        <v>6350</v>
      </c>
    </row>
    <row r="759" spans="1:5" hidden="1" x14ac:dyDescent="0.25">
      <c r="A759">
        <v>39235</v>
      </c>
      <c r="B759" t="s">
        <v>1332</v>
      </c>
      <c r="C759" t="s">
        <v>194</v>
      </c>
      <c r="D759" t="s">
        <v>4963</v>
      </c>
      <c r="E759" s="190" t="s">
        <v>7473</v>
      </c>
    </row>
    <row r="760" spans="1:5" hidden="1" x14ac:dyDescent="0.25">
      <c r="A760">
        <v>39236</v>
      </c>
      <c r="B760" t="s">
        <v>1333</v>
      </c>
      <c r="C760" t="s">
        <v>194</v>
      </c>
      <c r="D760" t="s">
        <v>4963</v>
      </c>
      <c r="E760" s="190" t="s">
        <v>7474</v>
      </c>
    </row>
    <row r="761" spans="1:5" hidden="1" x14ac:dyDescent="0.25">
      <c r="A761">
        <v>990</v>
      </c>
      <c r="B761" t="s">
        <v>1335</v>
      </c>
      <c r="C761" t="s">
        <v>194</v>
      </c>
      <c r="D761" t="s">
        <v>4963</v>
      </c>
      <c r="E761" s="190" t="s">
        <v>7475</v>
      </c>
    </row>
    <row r="762" spans="1:5" hidden="1" x14ac:dyDescent="0.25">
      <c r="A762">
        <v>39241</v>
      </c>
      <c r="B762" t="s">
        <v>1336</v>
      </c>
      <c r="C762" t="s">
        <v>194</v>
      </c>
      <c r="D762" t="s">
        <v>4963</v>
      </c>
      <c r="E762" s="190" t="s">
        <v>5318</v>
      </c>
    </row>
    <row r="763" spans="1:5" hidden="1" x14ac:dyDescent="0.25">
      <c r="A763">
        <v>1005</v>
      </c>
      <c r="B763" t="s">
        <v>1337</v>
      </c>
      <c r="C763" t="s">
        <v>194</v>
      </c>
      <c r="D763" t="s">
        <v>4963</v>
      </c>
      <c r="E763" s="190" t="s">
        <v>7476</v>
      </c>
    </row>
    <row r="764" spans="1:5" hidden="1" x14ac:dyDescent="0.25">
      <c r="A764">
        <v>991</v>
      </c>
      <c r="B764" t="s">
        <v>1338</v>
      </c>
      <c r="C764" t="s">
        <v>194</v>
      </c>
      <c r="D764" t="s">
        <v>4963</v>
      </c>
      <c r="E764" s="190" t="s">
        <v>7477</v>
      </c>
    </row>
    <row r="765" spans="1:5" hidden="1" x14ac:dyDescent="0.25">
      <c r="A765">
        <v>986</v>
      </c>
      <c r="B765" t="s">
        <v>1339</v>
      </c>
      <c r="C765" t="s">
        <v>194</v>
      </c>
      <c r="D765" t="s">
        <v>4963</v>
      </c>
      <c r="E765" s="190" t="s">
        <v>6351</v>
      </c>
    </row>
    <row r="766" spans="1:5" hidden="1" x14ac:dyDescent="0.25">
      <c r="A766">
        <v>987</v>
      </c>
      <c r="B766" t="s">
        <v>1340</v>
      </c>
      <c r="C766" t="s">
        <v>194</v>
      </c>
      <c r="D766" t="s">
        <v>4963</v>
      </c>
      <c r="E766" s="190" t="s">
        <v>6352</v>
      </c>
    </row>
    <row r="767" spans="1:5" hidden="1" x14ac:dyDescent="0.25">
      <c r="A767">
        <v>1007</v>
      </c>
      <c r="B767" t="s">
        <v>1341</v>
      </c>
      <c r="C767" t="s">
        <v>194</v>
      </c>
      <c r="D767" t="s">
        <v>4963</v>
      </c>
      <c r="E767" s="190" t="s">
        <v>7478</v>
      </c>
    </row>
    <row r="768" spans="1:5" hidden="1" x14ac:dyDescent="0.25">
      <c r="A768">
        <v>1008</v>
      </c>
      <c r="B768" t="s">
        <v>1342</v>
      </c>
      <c r="C768" t="s">
        <v>194</v>
      </c>
      <c r="D768" t="s">
        <v>4963</v>
      </c>
      <c r="E768" s="190" t="s">
        <v>6353</v>
      </c>
    </row>
    <row r="769" spans="1:5" hidden="1" x14ac:dyDescent="0.25">
      <c r="A769">
        <v>988</v>
      </c>
      <c r="B769" t="s">
        <v>1343</v>
      </c>
      <c r="C769" t="s">
        <v>194</v>
      </c>
      <c r="D769" t="s">
        <v>4963</v>
      </c>
      <c r="E769" s="190" t="s">
        <v>7479</v>
      </c>
    </row>
    <row r="770" spans="1:5" hidden="1" x14ac:dyDescent="0.25">
      <c r="A770">
        <v>989</v>
      </c>
      <c r="B770" t="s">
        <v>1344</v>
      </c>
      <c r="C770" t="s">
        <v>194</v>
      </c>
      <c r="D770" t="s">
        <v>4963</v>
      </c>
      <c r="E770" s="190" t="s">
        <v>7480</v>
      </c>
    </row>
    <row r="771" spans="1:5" hidden="1" x14ac:dyDescent="0.25">
      <c r="A771">
        <v>1006</v>
      </c>
      <c r="B771" t="s">
        <v>5096</v>
      </c>
      <c r="C771" t="s">
        <v>194</v>
      </c>
      <c r="D771" t="s">
        <v>4963</v>
      </c>
      <c r="E771" s="190" t="s">
        <v>7481</v>
      </c>
    </row>
    <row r="772" spans="1:5" hidden="1" x14ac:dyDescent="0.25">
      <c r="A772">
        <v>43972</v>
      </c>
      <c r="B772" t="s">
        <v>1345</v>
      </c>
      <c r="C772" t="s">
        <v>194</v>
      </c>
      <c r="D772" t="s">
        <v>4963</v>
      </c>
      <c r="E772" s="190" t="s">
        <v>418</v>
      </c>
    </row>
    <row r="773" spans="1:5" hidden="1" x14ac:dyDescent="0.25">
      <c r="A773">
        <v>43971</v>
      </c>
      <c r="B773" t="s">
        <v>1346</v>
      </c>
      <c r="C773" t="s">
        <v>194</v>
      </c>
      <c r="D773" t="s">
        <v>4966</v>
      </c>
      <c r="E773" s="190" t="s">
        <v>226</v>
      </c>
    </row>
    <row r="774" spans="1:5" hidden="1" x14ac:dyDescent="0.25">
      <c r="A774">
        <v>39598</v>
      </c>
      <c r="B774" t="s">
        <v>1347</v>
      </c>
      <c r="C774" t="s">
        <v>194</v>
      </c>
      <c r="D774" t="s">
        <v>4963</v>
      </c>
      <c r="E774" s="190" t="s">
        <v>285</v>
      </c>
    </row>
    <row r="775" spans="1:5" hidden="1" x14ac:dyDescent="0.25">
      <c r="A775">
        <v>43973</v>
      </c>
      <c r="B775" t="s">
        <v>5097</v>
      </c>
      <c r="C775" t="s">
        <v>194</v>
      </c>
      <c r="D775" t="s">
        <v>4963</v>
      </c>
      <c r="E775" s="190" t="s">
        <v>7039</v>
      </c>
    </row>
    <row r="776" spans="1:5" hidden="1" x14ac:dyDescent="0.25">
      <c r="A776">
        <v>39599</v>
      </c>
      <c r="B776" t="s">
        <v>1348</v>
      </c>
      <c r="C776" t="s">
        <v>194</v>
      </c>
      <c r="D776" t="s">
        <v>4963</v>
      </c>
      <c r="E776" s="190" t="s">
        <v>5098</v>
      </c>
    </row>
    <row r="777" spans="1:5" hidden="1" x14ac:dyDescent="0.25">
      <c r="A777">
        <v>43832</v>
      </c>
      <c r="B777" t="s">
        <v>5099</v>
      </c>
      <c r="C777" t="s">
        <v>194</v>
      </c>
      <c r="D777" t="s">
        <v>4963</v>
      </c>
      <c r="E777" s="190" t="s">
        <v>7482</v>
      </c>
    </row>
    <row r="778" spans="1:5" hidden="1" x14ac:dyDescent="0.25">
      <c r="A778">
        <v>34602</v>
      </c>
      <c r="B778" t="s">
        <v>1349</v>
      </c>
      <c r="C778" t="s">
        <v>194</v>
      </c>
      <c r="D778" t="s">
        <v>4963</v>
      </c>
      <c r="E778" s="190" t="s">
        <v>7483</v>
      </c>
    </row>
    <row r="779" spans="1:5" hidden="1" x14ac:dyDescent="0.25">
      <c r="A779">
        <v>34607</v>
      </c>
      <c r="B779" t="s">
        <v>1351</v>
      </c>
      <c r="C779" t="s">
        <v>194</v>
      </c>
      <c r="D779" t="s">
        <v>4963</v>
      </c>
      <c r="E779" s="190" t="s">
        <v>7484</v>
      </c>
    </row>
    <row r="780" spans="1:5" hidden="1" x14ac:dyDescent="0.25">
      <c r="A780">
        <v>34609</v>
      </c>
      <c r="B780" t="s">
        <v>1352</v>
      </c>
      <c r="C780" t="s">
        <v>194</v>
      </c>
      <c r="D780" t="s">
        <v>4963</v>
      </c>
      <c r="E780" s="190" t="s">
        <v>4958</v>
      </c>
    </row>
    <row r="781" spans="1:5" hidden="1" x14ac:dyDescent="0.25">
      <c r="A781">
        <v>34618</v>
      </c>
      <c r="B781" t="s">
        <v>1353</v>
      </c>
      <c r="C781" t="s">
        <v>194</v>
      </c>
      <c r="D781" t="s">
        <v>4963</v>
      </c>
      <c r="E781" s="190" t="s">
        <v>7038</v>
      </c>
    </row>
    <row r="782" spans="1:5" hidden="1" x14ac:dyDescent="0.25">
      <c r="A782">
        <v>34621</v>
      </c>
      <c r="B782" t="s">
        <v>1355</v>
      </c>
      <c r="C782" t="s">
        <v>194</v>
      </c>
      <c r="D782" t="s">
        <v>4963</v>
      </c>
      <c r="E782" s="190" t="s">
        <v>7485</v>
      </c>
    </row>
    <row r="783" spans="1:5" hidden="1" x14ac:dyDescent="0.25">
      <c r="A783">
        <v>34622</v>
      </c>
      <c r="B783" t="s">
        <v>1356</v>
      </c>
      <c r="C783" t="s">
        <v>194</v>
      </c>
      <c r="D783" t="s">
        <v>4963</v>
      </c>
      <c r="E783" s="190" t="s">
        <v>6354</v>
      </c>
    </row>
    <row r="784" spans="1:5" hidden="1" x14ac:dyDescent="0.25">
      <c r="A784">
        <v>34624</v>
      </c>
      <c r="B784" t="s">
        <v>1357</v>
      </c>
      <c r="C784" t="s">
        <v>194</v>
      </c>
      <c r="D784" t="s">
        <v>4963</v>
      </c>
      <c r="E784" s="190" t="s">
        <v>7486</v>
      </c>
    </row>
    <row r="785" spans="1:5" hidden="1" x14ac:dyDescent="0.25">
      <c r="A785">
        <v>34627</v>
      </c>
      <c r="B785" t="s">
        <v>1359</v>
      </c>
      <c r="C785" t="s">
        <v>194</v>
      </c>
      <c r="D785" t="s">
        <v>4963</v>
      </c>
      <c r="E785" s="190" t="s">
        <v>4999</v>
      </c>
    </row>
    <row r="786" spans="1:5" hidden="1" x14ac:dyDescent="0.25">
      <c r="A786">
        <v>34629</v>
      </c>
      <c r="B786" t="s">
        <v>1360</v>
      </c>
      <c r="C786" t="s">
        <v>194</v>
      </c>
      <c r="D786" t="s">
        <v>4963</v>
      </c>
      <c r="E786" s="190" t="s">
        <v>7487</v>
      </c>
    </row>
    <row r="787" spans="1:5" hidden="1" x14ac:dyDescent="0.25">
      <c r="A787">
        <v>39257</v>
      </c>
      <c r="B787" t="s">
        <v>1361</v>
      </c>
      <c r="C787" t="s">
        <v>194</v>
      </c>
      <c r="D787" t="s">
        <v>4963</v>
      </c>
      <c r="E787" s="190" t="s">
        <v>7038</v>
      </c>
    </row>
    <row r="788" spans="1:5" hidden="1" x14ac:dyDescent="0.25">
      <c r="A788">
        <v>39261</v>
      </c>
      <c r="B788" t="s">
        <v>1362</v>
      </c>
      <c r="C788" t="s">
        <v>194</v>
      </c>
      <c r="D788" t="s">
        <v>4963</v>
      </c>
      <c r="E788" s="190" t="s">
        <v>7488</v>
      </c>
    </row>
    <row r="789" spans="1:5" hidden="1" x14ac:dyDescent="0.25">
      <c r="A789">
        <v>39268</v>
      </c>
      <c r="B789" t="s">
        <v>1363</v>
      </c>
      <c r="C789" t="s">
        <v>194</v>
      </c>
      <c r="D789" t="s">
        <v>4963</v>
      </c>
      <c r="E789" s="190" t="s">
        <v>7489</v>
      </c>
    </row>
    <row r="790" spans="1:5" hidden="1" x14ac:dyDescent="0.25">
      <c r="A790">
        <v>39262</v>
      </c>
      <c r="B790" t="s">
        <v>1364</v>
      </c>
      <c r="C790" t="s">
        <v>194</v>
      </c>
      <c r="D790" t="s">
        <v>4963</v>
      </c>
      <c r="E790" s="190" t="s">
        <v>7490</v>
      </c>
    </row>
    <row r="791" spans="1:5" hidden="1" x14ac:dyDescent="0.25">
      <c r="A791">
        <v>39258</v>
      </c>
      <c r="B791" t="s">
        <v>1365</v>
      </c>
      <c r="C791" t="s">
        <v>194</v>
      </c>
      <c r="D791" t="s">
        <v>4963</v>
      </c>
      <c r="E791" s="190" t="s">
        <v>3049</v>
      </c>
    </row>
    <row r="792" spans="1:5" hidden="1" x14ac:dyDescent="0.25">
      <c r="A792">
        <v>39263</v>
      </c>
      <c r="B792" t="s">
        <v>1366</v>
      </c>
      <c r="C792" t="s">
        <v>194</v>
      </c>
      <c r="D792" t="s">
        <v>4963</v>
      </c>
      <c r="E792" s="190" t="s">
        <v>7491</v>
      </c>
    </row>
    <row r="793" spans="1:5" hidden="1" x14ac:dyDescent="0.25">
      <c r="A793">
        <v>39264</v>
      </c>
      <c r="B793" t="s">
        <v>1367</v>
      </c>
      <c r="C793" t="s">
        <v>194</v>
      </c>
      <c r="D793" t="s">
        <v>4963</v>
      </c>
      <c r="E793" s="190" t="s">
        <v>7492</v>
      </c>
    </row>
    <row r="794" spans="1:5" hidden="1" x14ac:dyDescent="0.25">
      <c r="A794">
        <v>39259</v>
      </c>
      <c r="B794" t="s">
        <v>1368</v>
      </c>
      <c r="C794" t="s">
        <v>194</v>
      </c>
      <c r="D794" t="s">
        <v>4963</v>
      </c>
      <c r="E794" s="190" t="s">
        <v>6355</v>
      </c>
    </row>
    <row r="795" spans="1:5" hidden="1" x14ac:dyDescent="0.25">
      <c r="A795">
        <v>39265</v>
      </c>
      <c r="B795" t="s">
        <v>1369</v>
      </c>
      <c r="C795" t="s">
        <v>194</v>
      </c>
      <c r="D795" t="s">
        <v>4963</v>
      </c>
      <c r="E795" s="190" t="s">
        <v>7493</v>
      </c>
    </row>
    <row r="796" spans="1:5" hidden="1" x14ac:dyDescent="0.25">
      <c r="A796">
        <v>39260</v>
      </c>
      <c r="B796" t="s">
        <v>1370</v>
      </c>
      <c r="C796" t="s">
        <v>194</v>
      </c>
      <c r="D796" t="s">
        <v>4963</v>
      </c>
      <c r="E796" s="190" t="s">
        <v>1680</v>
      </c>
    </row>
    <row r="797" spans="1:5" hidden="1" x14ac:dyDescent="0.25">
      <c r="A797">
        <v>39266</v>
      </c>
      <c r="B797" t="s">
        <v>1371</v>
      </c>
      <c r="C797" t="s">
        <v>194</v>
      </c>
      <c r="D797" t="s">
        <v>4963</v>
      </c>
      <c r="E797" s="190" t="s">
        <v>7494</v>
      </c>
    </row>
    <row r="798" spans="1:5" hidden="1" x14ac:dyDescent="0.25">
      <c r="A798">
        <v>39267</v>
      </c>
      <c r="B798" t="s">
        <v>1372</v>
      </c>
      <c r="C798" t="s">
        <v>194</v>
      </c>
      <c r="D798" t="s">
        <v>4963</v>
      </c>
      <c r="E798" s="190" t="s">
        <v>7495</v>
      </c>
    </row>
    <row r="799" spans="1:5" hidden="1" x14ac:dyDescent="0.25">
      <c r="A799">
        <v>11901</v>
      </c>
      <c r="B799" t="s">
        <v>1373</v>
      </c>
      <c r="C799" t="s">
        <v>194</v>
      </c>
      <c r="D799" t="s">
        <v>4963</v>
      </c>
      <c r="E799" s="190" t="s">
        <v>5102</v>
      </c>
    </row>
    <row r="800" spans="1:5" hidden="1" x14ac:dyDescent="0.25">
      <c r="A800">
        <v>11902</v>
      </c>
      <c r="B800" t="s">
        <v>1374</v>
      </c>
      <c r="C800" t="s">
        <v>194</v>
      </c>
      <c r="D800" t="s">
        <v>4963</v>
      </c>
      <c r="E800" s="190" t="s">
        <v>976</v>
      </c>
    </row>
    <row r="801" spans="1:5" hidden="1" x14ac:dyDescent="0.25">
      <c r="A801">
        <v>11903</v>
      </c>
      <c r="B801" t="s">
        <v>1375</v>
      </c>
      <c r="C801" t="s">
        <v>194</v>
      </c>
      <c r="D801" t="s">
        <v>4963</v>
      </c>
      <c r="E801" s="190" t="s">
        <v>201</v>
      </c>
    </row>
    <row r="802" spans="1:5" hidden="1" x14ac:dyDescent="0.25">
      <c r="A802">
        <v>11904</v>
      </c>
      <c r="B802" t="s">
        <v>1376</v>
      </c>
      <c r="C802" t="s">
        <v>194</v>
      </c>
      <c r="D802" t="s">
        <v>4963</v>
      </c>
      <c r="E802" s="190" t="s">
        <v>353</v>
      </c>
    </row>
    <row r="803" spans="1:5" hidden="1" x14ac:dyDescent="0.25">
      <c r="A803">
        <v>11905</v>
      </c>
      <c r="B803" t="s">
        <v>1377</v>
      </c>
      <c r="C803" t="s">
        <v>194</v>
      </c>
      <c r="D803" t="s">
        <v>4963</v>
      </c>
      <c r="E803" s="190" t="s">
        <v>7496</v>
      </c>
    </row>
    <row r="804" spans="1:5" hidden="1" x14ac:dyDescent="0.25">
      <c r="A804">
        <v>11906</v>
      </c>
      <c r="B804" t="s">
        <v>1378</v>
      </c>
      <c r="C804" t="s">
        <v>194</v>
      </c>
      <c r="D804" t="s">
        <v>4963</v>
      </c>
      <c r="E804" s="190" t="s">
        <v>7497</v>
      </c>
    </row>
    <row r="805" spans="1:5" hidden="1" x14ac:dyDescent="0.25">
      <c r="A805">
        <v>11919</v>
      </c>
      <c r="B805" t="s">
        <v>1379</v>
      </c>
      <c r="C805" t="s">
        <v>194</v>
      </c>
      <c r="D805" t="s">
        <v>4963</v>
      </c>
      <c r="E805" s="190" t="s">
        <v>7044</v>
      </c>
    </row>
    <row r="806" spans="1:5" hidden="1" x14ac:dyDescent="0.25">
      <c r="A806">
        <v>11920</v>
      </c>
      <c r="B806" t="s">
        <v>1380</v>
      </c>
      <c r="C806" t="s">
        <v>194</v>
      </c>
      <c r="D806" t="s">
        <v>4963</v>
      </c>
      <c r="E806" s="190" t="s">
        <v>7498</v>
      </c>
    </row>
    <row r="807" spans="1:5" hidden="1" x14ac:dyDescent="0.25">
      <c r="A807">
        <v>11924</v>
      </c>
      <c r="B807" t="s">
        <v>1381</v>
      </c>
      <c r="C807" t="s">
        <v>194</v>
      </c>
      <c r="D807" t="s">
        <v>4963</v>
      </c>
      <c r="E807" s="190" t="s">
        <v>7499</v>
      </c>
    </row>
    <row r="808" spans="1:5" hidden="1" x14ac:dyDescent="0.25">
      <c r="A808">
        <v>11921</v>
      </c>
      <c r="B808" t="s">
        <v>1382</v>
      </c>
      <c r="C808" t="s">
        <v>194</v>
      </c>
      <c r="D808" t="s">
        <v>4963</v>
      </c>
      <c r="E808" s="190" t="s">
        <v>7500</v>
      </c>
    </row>
    <row r="809" spans="1:5" hidden="1" x14ac:dyDescent="0.25">
      <c r="A809">
        <v>11922</v>
      </c>
      <c r="B809" t="s">
        <v>1383</v>
      </c>
      <c r="C809" t="s">
        <v>194</v>
      </c>
      <c r="D809" t="s">
        <v>4963</v>
      </c>
      <c r="E809" s="190" t="s">
        <v>7501</v>
      </c>
    </row>
    <row r="810" spans="1:5" hidden="1" x14ac:dyDescent="0.25">
      <c r="A810">
        <v>11923</v>
      </c>
      <c r="B810" t="s">
        <v>1384</v>
      </c>
      <c r="C810" t="s">
        <v>194</v>
      </c>
      <c r="D810" t="s">
        <v>4963</v>
      </c>
      <c r="E810" s="190" t="s">
        <v>7502</v>
      </c>
    </row>
    <row r="811" spans="1:5" hidden="1" x14ac:dyDescent="0.25">
      <c r="A811">
        <v>11916</v>
      </c>
      <c r="B811" t="s">
        <v>1385</v>
      </c>
      <c r="C811" t="s">
        <v>194</v>
      </c>
      <c r="D811" t="s">
        <v>4963</v>
      </c>
      <c r="E811" s="190" t="s">
        <v>7503</v>
      </c>
    </row>
    <row r="812" spans="1:5" hidden="1" x14ac:dyDescent="0.25">
      <c r="A812">
        <v>11914</v>
      </c>
      <c r="B812" t="s">
        <v>1386</v>
      </c>
      <c r="C812" t="s">
        <v>194</v>
      </c>
      <c r="D812" t="s">
        <v>4963</v>
      </c>
      <c r="E812" s="190" t="s">
        <v>7504</v>
      </c>
    </row>
    <row r="813" spans="1:5" hidden="1" x14ac:dyDescent="0.25">
      <c r="A813">
        <v>11917</v>
      </c>
      <c r="B813" t="s">
        <v>1387</v>
      </c>
      <c r="C813" t="s">
        <v>194</v>
      </c>
      <c r="D813" t="s">
        <v>4963</v>
      </c>
      <c r="E813" s="190" t="s">
        <v>369</v>
      </c>
    </row>
    <row r="814" spans="1:5" hidden="1" x14ac:dyDescent="0.25">
      <c r="A814">
        <v>11918</v>
      </c>
      <c r="B814" t="s">
        <v>1388</v>
      </c>
      <c r="C814" t="s">
        <v>194</v>
      </c>
      <c r="D814" t="s">
        <v>4963</v>
      </c>
      <c r="E814" s="190" t="s">
        <v>355</v>
      </c>
    </row>
    <row r="815" spans="1:5" hidden="1" x14ac:dyDescent="0.25">
      <c r="A815">
        <v>37734</v>
      </c>
      <c r="B815" t="s">
        <v>1389</v>
      </c>
      <c r="C815" t="s">
        <v>192</v>
      </c>
      <c r="D815" t="s">
        <v>4963</v>
      </c>
      <c r="E815" s="190" t="s">
        <v>7505</v>
      </c>
    </row>
    <row r="816" spans="1:5" hidden="1" x14ac:dyDescent="0.25">
      <c r="A816">
        <v>42251</v>
      </c>
      <c r="B816" t="s">
        <v>1390</v>
      </c>
      <c r="C816" t="s">
        <v>192</v>
      </c>
      <c r="D816" t="s">
        <v>4963</v>
      </c>
      <c r="E816" s="190" t="s">
        <v>7506</v>
      </c>
    </row>
    <row r="817" spans="1:5" hidden="1" x14ac:dyDescent="0.25">
      <c r="A817">
        <v>37733</v>
      </c>
      <c r="B817" t="s">
        <v>1391</v>
      </c>
      <c r="C817" t="s">
        <v>192</v>
      </c>
      <c r="D817" t="s">
        <v>4963</v>
      </c>
      <c r="E817" s="190" t="s">
        <v>7507</v>
      </c>
    </row>
    <row r="818" spans="1:5" hidden="1" x14ac:dyDescent="0.25">
      <c r="A818">
        <v>37735</v>
      </c>
      <c r="B818" t="s">
        <v>1392</v>
      </c>
      <c r="C818" t="s">
        <v>192</v>
      </c>
      <c r="D818" t="s">
        <v>4963</v>
      </c>
      <c r="E818" s="190" t="s">
        <v>7508</v>
      </c>
    </row>
    <row r="819" spans="1:5" hidden="1" x14ac:dyDescent="0.25">
      <c r="A819">
        <v>5090</v>
      </c>
      <c r="B819" t="s">
        <v>1393</v>
      </c>
      <c r="C819" t="s">
        <v>192</v>
      </c>
      <c r="D819" t="s">
        <v>4966</v>
      </c>
      <c r="E819" s="190" t="s">
        <v>5103</v>
      </c>
    </row>
    <row r="820" spans="1:5" hidden="1" x14ac:dyDescent="0.25">
      <c r="A820">
        <v>5085</v>
      </c>
      <c r="B820" t="s">
        <v>1394</v>
      </c>
      <c r="C820" t="s">
        <v>192</v>
      </c>
      <c r="D820" t="s">
        <v>4963</v>
      </c>
      <c r="E820" s="190" t="s">
        <v>5104</v>
      </c>
    </row>
    <row r="821" spans="1:5" hidden="1" x14ac:dyDescent="0.25">
      <c r="A821">
        <v>43603</v>
      </c>
      <c r="B821" t="s">
        <v>1395</v>
      </c>
      <c r="C821" t="s">
        <v>192</v>
      </c>
      <c r="D821" t="s">
        <v>4963</v>
      </c>
      <c r="E821" s="190" t="s">
        <v>1476</v>
      </c>
    </row>
    <row r="822" spans="1:5" hidden="1" x14ac:dyDescent="0.25">
      <c r="A822">
        <v>38374</v>
      </c>
      <c r="B822" t="s">
        <v>1396</v>
      </c>
      <c r="C822" t="s">
        <v>192</v>
      </c>
      <c r="D822" t="s">
        <v>4963</v>
      </c>
      <c r="E822" s="190" t="s">
        <v>7509</v>
      </c>
    </row>
    <row r="823" spans="1:5" hidden="1" x14ac:dyDescent="0.25">
      <c r="A823">
        <v>20212</v>
      </c>
      <c r="B823" t="s">
        <v>5105</v>
      </c>
      <c r="C823" t="s">
        <v>194</v>
      </c>
      <c r="D823" t="s">
        <v>4963</v>
      </c>
      <c r="E823" s="190" t="s">
        <v>6670</v>
      </c>
    </row>
    <row r="824" spans="1:5" hidden="1" x14ac:dyDescent="0.25">
      <c r="A824">
        <v>20209</v>
      </c>
      <c r="B824" t="s">
        <v>5106</v>
      </c>
      <c r="C824" t="s">
        <v>194</v>
      </c>
      <c r="D824" t="s">
        <v>4963</v>
      </c>
      <c r="E824" s="190" t="s">
        <v>6671</v>
      </c>
    </row>
    <row r="825" spans="1:5" hidden="1" x14ac:dyDescent="0.25">
      <c r="A825">
        <v>4430</v>
      </c>
      <c r="B825" t="s">
        <v>5107</v>
      </c>
      <c r="C825" t="s">
        <v>194</v>
      </c>
      <c r="D825" t="s">
        <v>4966</v>
      </c>
      <c r="E825" s="190" t="s">
        <v>5108</v>
      </c>
    </row>
    <row r="826" spans="1:5" hidden="1" x14ac:dyDescent="0.25">
      <c r="A826">
        <v>4433</v>
      </c>
      <c r="B826" t="s">
        <v>5109</v>
      </c>
      <c r="C826" t="s">
        <v>194</v>
      </c>
      <c r="D826" t="s">
        <v>4963</v>
      </c>
      <c r="E826" s="190" t="s">
        <v>6672</v>
      </c>
    </row>
    <row r="827" spans="1:5" hidden="1" x14ac:dyDescent="0.25">
      <c r="A827">
        <v>4400</v>
      </c>
      <c r="B827" t="s">
        <v>5110</v>
      </c>
      <c r="C827" t="s">
        <v>194</v>
      </c>
      <c r="D827" t="s">
        <v>4963</v>
      </c>
      <c r="E827" s="190" t="s">
        <v>6673</v>
      </c>
    </row>
    <row r="828" spans="1:5" hidden="1" x14ac:dyDescent="0.25">
      <c r="A828">
        <v>2729</v>
      </c>
      <c r="B828" t="s">
        <v>1397</v>
      </c>
      <c r="C828" t="s">
        <v>192</v>
      </c>
      <c r="D828" t="s">
        <v>4963</v>
      </c>
      <c r="E828" s="190" t="s">
        <v>6390</v>
      </c>
    </row>
    <row r="829" spans="1:5" hidden="1" x14ac:dyDescent="0.25">
      <c r="A829">
        <v>4513</v>
      </c>
      <c r="B829" t="s">
        <v>1398</v>
      </c>
      <c r="C829" t="s">
        <v>194</v>
      </c>
      <c r="D829" t="s">
        <v>4963</v>
      </c>
      <c r="E829" s="190" t="s">
        <v>6674</v>
      </c>
    </row>
    <row r="830" spans="1:5" hidden="1" x14ac:dyDescent="0.25">
      <c r="A830">
        <v>37106</v>
      </c>
      <c r="B830" t="s">
        <v>5111</v>
      </c>
      <c r="C830" t="s">
        <v>192</v>
      </c>
      <c r="D830" t="s">
        <v>4963</v>
      </c>
      <c r="E830" s="190" t="s">
        <v>5112</v>
      </c>
    </row>
    <row r="831" spans="1:5" hidden="1" x14ac:dyDescent="0.25">
      <c r="A831">
        <v>11869</v>
      </c>
      <c r="B831" t="s">
        <v>5113</v>
      </c>
      <c r="C831" t="s">
        <v>192</v>
      </c>
      <c r="D831" t="s">
        <v>4963</v>
      </c>
      <c r="E831" s="190" t="s">
        <v>5114</v>
      </c>
    </row>
    <row r="832" spans="1:5" hidden="1" x14ac:dyDescent="0.25">
      <c r="A832">
        <v>43981</v>
      </c>
      <c r="B832" t="s">
        <v>5115</v>
      </c>
      <c r="C832" t="s">
        <v>192</v>
      </c>
      <c r="D832" t="s">
        <v>4963</v>
      </c>
      <c r="E832" s="190" t="s">
        <v>5116</v>
      </c>
    </row>
    <row r="833" spans="1:5" hidden="1" x14ac:dyDescent="0.25">
      <c r="A833">
        <v>37104</v>
      </c>
      <c r="B833" t="s">
        <v>5117</v>
      </c>
      <c r="C833" t="s">
        <v>192</v>
      </c>
      <c r="D833" t="s">
        <v>4963</v>
      </c>
      <c r="E833" s="190" t="s">
        <v>5118</v>
      </c>
    </row>
    <row r="834" spans="1:5" hidden="1" x14ac:dyDescent="0.25">
      <c r="A834">
        <v>43982</v>
      </c>
      <c r="B834" t="s">
        <v>5119</v>
      </c>
      <c r="C834" t="s">
        <v>192</v>
      </c>
      <c r="D834" t="s">
        <v>4963</v>
      </c>
      <c r="E834" s="190" t="s">
        <v>5120</v>
      </c>
    </row>
    <row r="835" spans="1:5" hidden="1" x14ac:dyDescent="0.25">
      <c r="A835">
        <v>43978</v>
      </c>
      <c r="B835" t="s">
        <v>5121</v>
      </c>
      <c r="C835" t="s">
        <v>192</v>
      </c>
      <c r="D835" t="s">
        <v>4963</v>
      </c>
      <c r="E835" s="190" t="s">
        <v>5122</v>
      </c>
    </row>
    <row r="836" spans="1:5" hidden="1" x14ac:dyDescent="0.25">
      <c r="A836">
        <v>11871</v>
      </c>
      <c r="B836" t="s">
        <v>5123</v>
      </c>
      <c r="C836" t="s">
        <v>192</v>
      </c>
      <c r="D836" t="s">
        <v>4963</v>
      </c>
      <c r="E836" s="190" t="s">
        <v>5124</v>
      </c>
    </row>
    <row r="837" spans="1:5" hidden="1" x14ac:dyDescent="0.25">
      <c r="A837">
        <v>37105</v>
      </c>
      <c r="B837" t="s">
        <v>5125</v>
      </c>
      <c r="C837" t="s">
        <v>192</v>
      </c>
      <c r="D837" t="s">
        <v>4963</v>
      </c>
      <c r="E837" s="190" t="s">
        <v>5126</v>
      </c>
    </row>
    <row r="838" spans="1:5" hidden="1" x14ac:dyDescent="0.25">
      <c r="A838">
        <v>43980</v>
      </c>
      <c r="B838" t="s">
        <v>5127</v>
      </c>
      <c r="C838" t="s">
        <v>192</v>
      </c>
      <c r="D838" t="s">
        <v>4963</v>
      </c>
      <c r="E838" s="190" t="s">
        <v>5128</v>
      </c>
    </row>
    <row r="839" spans="1:5" hidden="1" x14ac:dyDescent="0.25">
      <c r="A839">
        <v>43979</v>
      </c>
      <c r="B839" t="s">
        <v>5129</v>
      </c>
      <c r="C839" t="s">
        <v>192</v>
      </c>
      <c r="D839" t="s">
        <v>4963</v>
      </c>
      <c r="E839" s="190" t="s">
        <v>5130</v>
      </c>
    </row>
    <row r="840" spans="1:5" hidden="1" x14ac:dyDescent="0.25">
      <c r="A840">
        <v>11868</v>
      </c>
      <c r="B840" t="s">
        <v>5131</v>
      </c>
      <c r="C840" t="s">
        <v>192</v>
      </c>
      <c r="D840" t="s">
        <v>4963</v>
      </c>
      <c r="E840" s="190" t="s">
        <v>5132</v>
      </c>
    </row>
    <row r="841" spans="1:5" hidden="1" x14ac:dyDescent="0.25">
      <c r="A841">
        <v>34636</v>
      </c>
      <c r="B841" t="s">
        <v>5133</v>
      </c>
      <c r="C841" t="s">
        <v>192</v>
      </c>
      <c r="D841" t="s">
        <v>4966</v>
      </c>
      <c r="E841" s="190" t="s">
        <v>5134</v>
      </c>
    </row>
    <row r="842" spans="1:5" hidden="1" x14ac:dyDescent="0.25">
      <c r="A842">
        <v>34639</v>
      </c>
      <c r="B842" t="s">
        <v>5135</v>
      </c>
      <c r="C842" t="s">
        <v>192</v>
      </c>
      <c r="D842" t="s">
        <v>4963</v>
      </c>
      <c r="E842" s="190" t="s">
        <v>5136</v>
      </c>
    </row>
    <row r="843" spans="1:5" hidden="1" x14ac:dyDescent="0.25">
      <c r="A843">
        <v>34640</v>
      </c>
      <c r="B843" t="s">
        <v>5137</v>
      </c>
      <c r="C843" t="s">
        <v>192</v>
      </c>
      <c r="D843" t="s">
        <v>4963</v>
      </c>
      <c r="E843" s="190" t="s">
        <v>5138</v>
      </c>
    </row>
    <row r="844" spans="1:5" hidden="1" x14ac:dyDescent="0.25">
      <c r="A844">
        <v>43977</v>
      </c>
      <c r="B844" t="s">
        <v>5139</v>
      </c>
      <c r="C844" t="s">
        <v>192</v>
      </c>
      <c r="D844" t="s">
        <v>4963</v>
      </c>
      <c r="E844" s="190" t="s">
        <v>5140</v>
      </c>
    </row>
    <row r="845" spans="1:5" hidden="1" x14ac:dyDescent="0.25">
      <c r="A845">
        <v>34637</v>
      </c>
      <c r="B845" t="s">
        <v>5141</v>
      </c>
      <c r="C845" t="s">
        <v>192</v>
      </c>
      <c r="D845" t="s">
        <v>4963</v>
      </c>
      <c r="E845" s="190" t="s">
        <v>5142</v>
      </c>
    </row>
    <row r="846" spans="1:5" hidden="1" x14ac:dyDescent="0.25">
      <c r="A846">
        <v>34638</v>
      </c>
      <c r="B846" t="s">
        <v>5143</v>
      </c>
      <c r="C846" t="s">
        <v>192</v>
      </c>
      <c r="D846" t="s">
        <v>4963</v>
      </c>
      <c r="E846" s="190" t="s">
        <v>3651</v>
      </c>
    </row>
    <row r="847" spans="1:5" hidden="1" x14ac:dyDescent="0.25">
      <c r="A847">
        <v>34641</v>
      </c>
      <c r="B847" t="s">
        <v>5144</v>
      </c>
      <c r="C847" t="s">
        <v>192</v>
      </c>
      <c r="D847" t="s">
        <v>4963</v>
      </c>
      <c r="E847" s="190" t="s">
        <v>7510</v>
      </c>
    </row>
    <row r="848" spans="1:5" hidden="1" x14ac:dyDescent="0.25">
      <c r="A848">
        <v>43434</v>
      </c>
      <c r="B848" t="s">
        <v>1399</v>
      </c>
      <c r="C848" t="s">
        <v>192</v>
      </c>
      <c r="D848" t="s">
        <v>4963</v>
      </c>
      <c r="E848" s="190" t="s">
        <v>7511</v>
      </c>
    </row>
    <row r="849" spans="1:5" hidden="1" x14ac:dyDescent="0.25">
      <c r="A849">
        <v>43435</v>
      </c>
      <c r="B849" t="s">
        <v>1400</v>
      </c>
      <c r="C849" t="s">
        <v>192</v>
      </c>
      <c r="D849" t="s">
        <v>4963</v>
      </c>
      <c r="E849" s="190" t="s">
        <v>7512</v>
      </c>
    </row>
    <row r="850" spans="1:5" hidden="1" x14ac:dyDescent="0.25">
      <c r="A850">
        <v>43436</v>
      </c>
      <c r="B850" t="s">
        <v>1401</v>
      </c>
      <c r="C850" t="s">
        <v>192</v>
      </c>
      <c r="D850" t="s">
        <v>4963</v>
      </c>
      <c r="E850" s="190" t="s">
        <v>7513</v>
      </c>
    </row>
    <row r="851" spans="1:5" hidden="1" x14ac:dyDescent="0.25">
      <c r="A851">
        <v>43437</v>
      </c>
      <c r="B851" t="s">
        <v>1402</v>
      </c>
      <c r="C851" t="s">
        <v>192</v>
      </c>
      <c r="D851" t="s">
        <v>4963</v>
      </c>
      <c r="E851" s="190" t="s">
        <v>7514</v>
      </c>
    </row>
    <row r="852" spans="1:5" hidden="1" x14ac:dyDescent="0.25">
      <c r="A852">
        <v>43438</v>
      </c>
      <c r="B852" t="s">
        <v>1403</v>
      </c>
      <c r="C852" t="s">
        <v>192</v>
      </c>
      <c r="D852" t="s">
        <v>4963</v>
      </c>
      <c r="E852" s="190" t="s">
        <v>7515</v>
      </c>
    </row>
    <row r="853" spans="1:5" hidden="1" x14ac:dyDescent="0.25">
      <c r="A853">
        <v>41627</v>
      </c>
      <c r="B853" t="s">
        <v>1404</v>
      </c>
      <c r="C853" t="s">
        <v>192</v>
      </c>
      <c r="D853" t="s">
        <v>4963</v>
      </c>
      <c r="E853" s="190" t="s">
        <v>7516</v>
      </c>
    </row>
    <row r="854" spans="1:5" hidden="1" x14ac:dyDescent="0.25">
      <c r="A854">
        <v>41628</v>
      </c>
      <c r="B854" t="s">
        <v>1405</v>
      </c>
      <c r="C854" t="s">
        <v>192</v>
      </c>
      <c r="D854" t="s">
        <v>4963</v>
      </c>
      <c r="E854" s="190" t="s">
        <v>7517</v>
      </c>
    </row>
    <row r="855" spans="1:5" hidden="1" x14ac:dyDescent="0.25">
      <c r="A855">
        <v>41629</v>
      </c>
      <c r="B855" t="s">
        <v>1406</v>
      </c>
      <c r="C855" t="s">
        <v>192</v>
      </c>
      <c r="D855" t="s">
        <v>4963</v>
      </c>
      <c r="E855" s="190" t="s">
        <v>7518</v>
      </c>
    </row>
    <row r="856" spans="1:5" hidden="1" x14ac:dyDescent="0.25">
      <c r="A856">
        <v>43429</v>
      </c>
      <c r="B856" t="s">
        <v>1407</v>
      </c>
      <c r="C856" t="s">
        <v>192</v>
      </c>
      <c r="D856" t="s">
        <v>4963</v>
      </c>
      <c r="E856" s="190" t="s">
        <v>7519</v>
      </c>
    </row>
    <row r="857" spans="1:5" hidden="1" x14ac:dyDescent="0.25">
      <c r="A857">
        <v>43430</v>
      </c>
      <c r="B857" t="s">
        <v>1408</v>
      </c>
      <c r="C857" t="s">
        <v>192</v>
      </c>
      <c r="D857" t="s">
        <v>4963</v>
      </c>
      <c r="E857" s="190" t="s">
        <v>7520</v>
      </c>
    </row>
    <row r="858" spans="1:5" hidden="1" x14ac:dyDescent="0.25">
      <c r="A858">
        <v>43431</v>
      </c>
      <c r="B858" t="s">
        <v>1409</v>
      </c>
      <c r="C858" t="s">
        <v>192</v>
      </c>
      <c r="D858" t="s">
        <v>4963</v>
      </c>
      <c r="E858" s="190" t="s">
        <v>7521</v>
      </c>
    </row>
    <row r="859" spans="1:5" hidden="1" x14ac:dyDescent="0.25">
      <c r="A859">
        <v>43432</v>
      </c>
      <c r="B859" t="s">
        <v>1410</v>
      </c>
      <c r="C859" t="s">
        <v>192</v>
      </c>
      <c r="D859" t="s">
        <v>4963</v>
      </c>
      <c r="E859" s="190" t="s">
        <v>7522</v>
      </c>
    </row>
    <row r="860" spans="1:5" hidden="1" x14ac:dyDescent="0.25">
      <c r="A860">
        <v>43433</v>
      </c>
      <c r="B860" t="s">
        <v>1411</v>
      </c>
      <c r="C860" t="s">
        <v>192</v>
      </c>
      <c r="D860" t="s">
        <v>4963</v>
      </c>
      <c r="E860" s="190" t="s">
        <v>7523</v>
      </c>
    </row>
    <row r="861" spans="1:5" hidden="1" x14ac:dyDescent="0.25">
      <c r="A861">
        <v>43094</v>
      </c>
      <c r="B861" t="s">
        <v>1412</v>
      </c>
      <c r="C861" t="s">
        <v>192</v>
      </c>
      <c r="D861" t="s">
        <v>4963</v>
      </c>
      <c r="E861" s="190" t="s">
        <v>5145</v>
      </c>
    </row>
    <row r="862" spans="1:5" hidden="1" x14ac:dyDescent="0.25">
      <c r="A862">
        <v>43093</v>
      </c>
      <c r="B862" t="s">
        <v>1413</v>
      </c>
      <c r="C862" t="s">
        <v>192</v>
      </c>
      <c r="D862" t="s">
        <v>4963</v>
      </c>
      <c r="E862" s="190" t="s">
        <v>5146</v>
      </c>
    </row>
    <row r="863" spans="1:5" hidden="1" x14ac:dyDescent="0.25">
      <c r="A863">
        <v>11694</v>
      </c>
      <c r="B863" t="s">
        <v>5147</v>
      </c>
      <c r="C863" t="s">
        <v>192</v>
      </c>
      <c r="D863" t="s">
        <v>4963</v>
      </c>
      <c r="E863" s="190" t="s">
        <v>7524</v>
      </c>
    </row>
    <row r="864" spans="1:5" hidden="1" x14ac:dyDescent="0.25">
      <c r="A864">
        <v>1030</v>
      </c>
      <c r="B864" t="s">
        <v>5148</v>
      </c>
      <c r="C864" t="s">
        <v>192</v>
      </c>
      <c r="D864" t="s">
        <v>4966</v>
      </c>
      <c r="E864" s="190" t="s">
        <v>7525</v>
      </c>
    </row>
    <row r="865" spans="1:5" hidden="1" x14ac:dyDescent="0.25">
      <c r="A865">
        <v>11881</v>
      </c>
      <c r="B865" t="s">
        <v>1414</v>
      </c>
      <c r="C865" t="s">
        <v>192</v>
      </c>
      <c r="D865" t="s">
        <v>4963</v>
      </c>
      <c r="E865" s="190" t="s">
        <v>7166</v>
      </c>
    </row>
    <row r="866" spans="1:5" hidden="1" x14ac:dyDescent="0.25">
      <c r="A866">
        <v>35277</v>
      </c>
      <c r="B866" t="s">
        <v>1415</v>
      </c>
      <c r="C866" t="s">
        <v>192</v>
      </c>
      <c r="D866" t="s">
        <v>4963</v>
      </c>
      <c r="E866" s="190" t="s">
        <v>6675</v>
      </c>
    </row>
    <row r="867" spans="1:5" hidden="1" x14ac:dyDescent="0.25">
      <c r="A867">
        <v>10521</v>
      </c>
      <c r="B867" t="s">
        <v>1416</v>
      </c>
      <c r="C867" t="s">
        <v>192</v>
      </c>
      <c r="D867" t="s">
        <v>4963</v>
      </c>
      <c r="E867" s="190" t="s">
        <v>5149</v>
      </c>
    </row>
    <row r="868" spans="1:5" hidden="1" x14ac:dyDescent="0.25">
      <c r="A868">
        <v>10885</v>
      </c>
      <c r="B868" t="s">
        <v>1417</v>
      </c>
      <c r="C868" t="s">
        <v>192</v>
      </c>
      <c r="D868" t="s">
        <v>4963</v>
      </c>
      <c r="E868" s="190" t="s">
        <v>5150</v>
      </c>
    </row>
    <row r="869" spans="1:5" hidden="1" x14ac:dyDescent="0.25">
      <c r="A869">
        <v>20962</v>
      </c>
      <c r="B869" t="s">
        <v>1418</v>
      </c>
      <c r="C869" t="s">
        <v>192</v>
      </c>
      <c r="D869" t="s">
        <v>4966</v>
      </c>
      <c r="E869" s="190" t="s">
        <v>5151</v>
      </c>
    </row>
    <row r="870" spans="1:5" hidden="1" x14ac:dyDescent="0.25">
      <c r="A870">
        <v>20963</v>
      </c>
      <c r="B870" t="s">
        <v>1419</v>
      </c>
      <c r="C870" t="s">
        <v>192</v>
      </c>
      <c r="D870" t="s">
        <v>4963</v>
      </c>
      <c r="E870" s="190" t="s">
        <v>5152</v>
      </c>
    </row>
    <row r="871" spans="1:5" hidden="1" x14ac:dyDescent="0.25">
      <c r="A871">
        <v>34643</v>
      </c>
      <c r="B871" t="s">
        <v>1420</v>
      </c>
      <c r="C871" t="s">
        <v>192</v>
      </c>
      <c r="D871" t="s">
        <v>4963</v>
      </c>
      <c r="E871" s="190" t="s">
        <v>6676</v>
      </c>
    </row>
    <row r="872" spans="1:5" hidden="1" x14ac:dyDescent="0.25">
      <c r="A872">
        <v>41480</v>
      </c>
      <c r="B872" t="s">
        <v>1421</v>
      </c>
      <c r="C872" t="s">
        <v>192</v>
      </c>
      <c r="D872" t="s">
        <v>4963</v>
      </c>
      <c r="E872" s="190" t="s">
        <v>5810</v>
      </c>
    </row>
    <row r="873" spans="1:5" hidden="1" x14ac:dyDescent="0.25">
      <c r="A873">
        <v>41474</v>
      </c>
      <c r="B873" t="s">
        <v>1422</v>
      </c>
      <c r="C873" t="s">
        <v>192</v>
      </c>
      <c r="D873" t="s">
        <v>4963</v>
      </c>
      <c r="E873" s="190" t="s">
        <v>6677</v>
      </c>
    </row>
    <row r="874" spans="1:5" hidden="1" x14ac:dyDescent="0.25">
      <c r="A874">
        <v>41475</v>
      </c>
      <c r="B874" t="s">
        <v>1423</v>
      </c>
      <c r="C874" t="s">
        <v>192</v>
      </c>
      <c r="D874" t="s">
        <v>4963</v>
      </c>
      <c r="E874" s="190" t="s">
        <v>6439</v>
      </c>
    </row>
    <row r="875" spans="1:5" hidden="1" x14ac:dyDescent="0.25">
      <c r="A875">
        <v>41476</v>
      </c>
      <c r="B875" t="s">
        <v>1424</v>
      </c>
      <c r="C875" t="s">
        <v>192</v>
      </c>
      <c r="D875" t="s">
        <v>4963</v>
      </c>
      <c r="E875" s="190" t="s">
        <v>6678</v>
      </c>
    </row>
    <row r="876" spans="1:5" hidden="1" x14ac:dyDescent="0.25">
      <c r="A876">
        <v>2555</v>
      </c>
      <c r="B876" t="s">
        <v>1425</v>
      </c>
      <c r="C876" t="s">
        <v>192</v>
      </c>
      <c r="D876" t="s">
        <v>4963</v>
      </c>
      <c r="E876" s="190" t="s">
        <v>5154</v>
      </c>
    </row>
    <row r="877" spans="1:5" hidden="1" x14ac:dyDescent="0.25">
      <c r="A877">
        <v>2556</v>
      </c>
      <c r="B877" t="s">
        <v>1426</v>
      </c>
      <c r="C877" t="s">
        <v>192</v>
      </c>
      <c r="D877" t="s">
        <v>4963</v>
      </c>
      <c r="E877" s="190" t="s">
        <v>385</v>
      </c>
    </row>
    <row r="878" spans="1:5" hidden="1" x14ac:dyDescent="0.25">
      <c r="A878">
        <v>2557</v>
      </c>
      <c r="B878" t="s">
        <v>1427</v>
      </c>
      <c r="C878" t="s">
        <v>192</v>
      </c>
      <c r="D878" t="s">
        <v>4963</v>
      </c>
      <c r="E878" s="190" t="s">
        <v>247</v>
      </c>
    </row>
    <row r="879" spans="1:5" hidden="1" x14ac:dyDescent="0.25">
      <c r="A879">
        <v>10569</v>
      </c>
      <c r="B879" t="s">
        <v>1428</v>
      </c>
      <c r="C879" t="s">
        <v>192</v>
      </c>
      <c r="D879" t="s">
        <v>4963</v>
      </c>
      <c r="E879" s="190" t="s">
        <v>247</v>
      </c>
    </row>
    <row r="880" spans="1:5" hidden="1" x14ac:dyDescent="0.25">
      <c r="A880">
        <v>39810</v>
      </c>
      <c r="B880" t="s">
        <v>1429</v>
      </c>
      <c r="C880" t="s">
        <v>192</v>
      </c>
      <c r="D880" t="s">
        <v>4963</v>
      </c>
      <c r="E880" s="190" t="s">
        <v>5155</v>
      </c>
    </row>
    <row r="881" spans="1:5" hidden="1" x14ac:dyDescent="0.25">
      <c r="A881">
        <v>39811</v>
      </c>
      <c r="B881" t="s">
        <v>1430</v>
      </c>
      <c r="C881" t="s">
        <v>192</v>
      </c>
      <c r="D881" t="s">
        <v>4963</v>
      </c>
      <c r="E881" s="190" t="s">
        <v>2954</v>
      </c>
    </row>
    <row r="882" spans="1:5" hidden="1" x14ac:dyDescent="0.25">
      <c r="A882">
        <v>39812</v>
      </c>
      <c r="B882" t="s">
        <v>1431</v>
      </c>
      <c r="C882" t="s">
        <v>192</v>
      </c>
      <c r="D882" t="s">
        <v>4963</v>
      </c>
      <c r="E882" s="190" t="s">
        <v>5156</v>
      </c>
    </row>
    <row r="883" spans="1:5" hidden="1" x14ac:dyDescent="0.25">
      <c r="A883">
        <v>43096</v>
      </c>
      <c r="B883" t="s">
        <v>1432</v>
      </c>
      <c r="C883" t="s">
        <v>192</v>
      </c>
      <c r="D883" t="s">
        <v>4963</v>
      </c>
      <c r="E883" s="190" t="s">
        <v>5157</v>
      </c>
    </row>
    <row r="884" spans="1:5" hidden="1" x14ac:dyDescent="0.25">
      <c r="A884">
        <v>43102</v>
      </c>
      <c r="B884" t="s">
        <v>1433</v>
      </c>
      <c r="C884" t="s">
        <v>192</v>
      </c>
      <c r="D884" t="s">
        <v>4963</v>
      </c>
      <c r="E884" s="190" t="s">
        <v>5158</v>
      </c>
    </row>
    <row r="885" spans="1:5" hidden="1" x14ac:dyDescent="0.25">
      <c r="A885">
        <v>43103</v>
      </c>
      <c r="B885" t="s">
        <v>1434</v>
      </c>
      <c r="C885" t="s">
        <v>192</v>
      </c>
      <c r="D885" t="s">
        <v>4963</v>
      </c>
      <c r="E885" s="190" t="s">
        <v>1007</v>
      </c>
    </row>
    <row r="886" spans="1:5" hidden="1" x14ac:dyDescent="0.25">
      <c r="A886">
        <v>43098</v>
      </c>
      <c r="B886" t="s">
        <v>1435</v>
      </c>
      <c r="C886" t="s">
        <v>192</v>
      </c>
      <c r="D886" t="s">
        <v>4963</v>
      </c>
      <c r="E886" s="190" t="s">
        <v>5159</v>
      </c>
    </row>
    <row r="887" spans="1:5" hidden="1" x14ac:dyDescent="0.25">
      <c r="A887">
        <v>43097</v>
      </c>
      <c r="B887" t="s">
        <v>1436</v>
      </c>
      <c r="C887" t="s">
        <v>192</v>
      </c>
      <c r="D887" t="s">
        <v>4963</v>
      </c>
      <c r="E887" s="190" t="s">
        <v>5160</v>
      </c>
    </row>
    <row r="888" spans="1:5" hidden="1" x14ac:dyDescent="0.25">
      <c r="A888">
        <v>43104</v>
      </c>
      <c r="B888" t="s">
        <v>1437</v>
      </c>
      <c r="C888" t="s">
        <v>192</v>
      </c>
      <c r="D888" t="s">
        <v>4963</v>
      </c>
      <c r="E888" s="190" t="s">
        <v>5161</v>
      </c>
    </row>
    <row r="889" spans="1:5" hidden="1" x14ac:dyDescent="0.25">
      <c r="A889">
        <v>39771</v>
      </c>
      <c r="B889" t="s">
        <v>1438</v>
      </c>
      <c r="C889" t="s">
        <v>192</v>
      </c>
      <c r="D889" t="s">
        <v>4963</v>
      </c>
      <c r="E889" s="190" t="s">
        <v>5162</v>
      </c>
    </row>
    <row r="890" spans="1:5" hidden="1" x14ac:dyDescent="0.25">
      <c r="A890">
        <v>39772</v>
      </c>
      <c r="B890" t="s">
        <v>1439</v>
      </c>
      <c r="C890" t="s">
        <v>192</v>
      </c>
      <c r="D890" t="s">
        <v>4963</v>
      </c>
      <c r="E890" s="190" t="s">
        <v>5163</v>
      </c>
    </row>
    <row r="891" spans="1:5" hidden="1" x14ac:dyDescent="0.25">
      <c r="A891">
        <v>39773</v>
      </c>
      <c r="B891" t="s">
        <v>1440</v>
      </c>
      <c r="C891" t="s">
        <v>192</v>
      </c>
      <c r="D891" t="s">
        <v>4963</v>
      </c>
      <c r="E891" s="190" t="s">
        <v>5164</v>
      </c>
    </row>
    <row r="892" spans="1:5" hidden="1" x14ac:dyDescent="0.25">
      <c r="A892">
        <v>39774</v>
      </c>
      <c r="B892" t="s">
        <v>1441</v>
      </c>
      <c r="C892" t="s">
        <v>192</v>
      </c>
      <c r="D892" t="s">
        <v>4963</v>
      </c>
      <c r="E892" s="190" t="s">
        <v>5165</v>
      </c>
    </row>
    <row r="893" spans="1:5" hidden="1" x14ac:dyDescent="0.25">
      <c r="A893">
        <v>39775</v>
      </c>
      <c r="B893" t="s">
        <v>1442</v>
      </c>
      <c r="C893" t="s">
        <v>192</v>
      </c>
      <c r="D893" t="s">
        <v>4963</v>
      </c>
      <c r="E893" s="190" t="s">
        <v>5166</v>
      </c>
    </row>
    <row r="894" spans="1:5" hidden="1" x14ac:dyDescent="0.25">
      <c r="A894">
        <v>39776</v>
      </c>
      <c r="B894" t="s">
        <v>1443</v>
      </c>
      <c r="C894" t="s">
        <v>192</v>
      </c>
      <c r="D894" t="s">
        <v>4963</v>
      </c>
      <c r="E894" s="190" t="s">
        <v>5167</v>
      </c>
    </row>
    <row r="895" spans="1:5" hidden="1" x14ac:dyDescent="0.25">
      <c r="A895">
        <v>39777</v>
      </c>
      <c r="B895" t="s">
        <v>1444</v>
      </c>
      <c r="C895" t="s">
        <v>192</v>
      </c>
      <c r="D895" t="s">
        <v>4963</v>
      </c>
      <c r="E895" s="190" t="s">
        <v>5168</v>
      </c>
    </row>
    <row r="896" spans="1:5" hidden="1" x14ac:dyDescent="0.25">
      <c r="A896">
        <v>20254</v>
      </c>
      <c r="B896" t="s">
        <v>1445</v>
      </c>
      <c r="C896" t="s">
        <v>192</v>
      </c>
      <c r="D896" t="s">
        <v>4963</v>
      </c>
      <c r="E896" s="190" t="s">
        <v>5169</v>
      </c>
    </row>
    <row r="897" spans="1:5" hidden="1" x14ac:dyDescent="0.25">
      <c r="A897">
        <v>20253</v>
      </c>
      <c r="B897" t="s">
        <v>1446</v>
      </c>
      <c r="C897" t="s">
        <v>192</v>
      </c>
      <c r="D897" t="s">
        <v>4963</v>
      </c>
      <c r="E897" s="190" t="s">
        <v>5014</v>
      </c>
    </row>
    <row r="898" spans="1:5" hidden="1" x14ac:dyDescent="0.25">
      <c r="A898">
        <v>11247</v>
      </c>
      <c r="B898" t="s">
        <v>1447</v>
      </c>
      <c r="C898" t="s">
        <v>192</v>
      </c>
      <c r="D898" t="s">
        <v>4963</v>
      </c>
      <c r="E898" s="190" t="s">
        <v>5170</v>
      </c>
    </row>
    <row r="899" spans="1:5" hidden="1" x14ac:dyDescent="0.25">
      <c r="A899">
        <v>11250</v>
      </c>
      <c r="B899" t="s">
        <v>1448</v>
      </c>
      <c r="C899" t="s">
        <v>192</v>
      </c>
      <c r="D899" t="s">
        <v>4963</v>
      </c>
      <c r="E899" s="190" t="s">
        <v>5171</v>
      </c>
    </row>
    <row r="900" spans="1:5" hidden="1" x14ac:dyDescent="0.25">
      <c r="A900">
        <v>11249</v>
      </c>
      <c r="B900" t="s">
        <v>1449</v>
      </c>
      <c r="C900" t="s">
        <v>192</v>
      </c>
      <c r="D900" t="s">
        <v>4963</v>
      </c>
      <c r="E900" s="190" t="s">
        <v>5172</v>
      </c>
    </row>
    <row r="901" spans="1:5" hidden="1" x14ac:dyDescent="0.25">
      <c r="A901">
        <v>11251</v>
      </c>
      <c r="B901" t="s">
        <v>1450</v>
      </c>
      <c r="C901" t="s">
        <v>192</v>
      </c>
      <c r="D901" t="s">
        <v>4963</v>
      </c>
      <c r="E901" s="190" t="s">
        <v>5173</v>
      </c>
    </row>
    <row r="902" spans="1:5" hidden="1" x14ac:dyDescent="0.25">
      <c r="A902">
        <v>11253</v>
      </c>
      <c r="B902" t="s">
        <v>1451</v>
      </c>
      <c r="C902" t="s">
        <v>192</v>
      </c>
      <c r="D902" t="s">
        <v>4963</v>
      </c>
      <c r="E902" s="190" t="s">
        <v>5174</v>
      </c>
    </row>
    <row r="903" spans="1:5" hidden="1" x14ac:dyDescent="0.25">
      <c r="A903">
        <v>11255</v>
      </c>
      <c r="B903" t="s">
        <v>1452</v>
      </c>
      <c r="C903" t="s">
        <v>192</v>
      </c>
      <c r="D903" t="s">
        <v>4963</v>
      </c>
      <c r="E903" s="190" t="s">
        <v>5175</v>
      </c>
    </row>
    <row r="904" spans="1:5" hidden="1" x14ac:dyDescent="0.25">
      <c r="A904">
        <v>14055</v>
      </c>
      <c r="B904" t="s">
        <v>1453</v>
      </c>
      <c r="C904" t="s">
        <v>192</v>
      </c>
      <c r="D904" t="s">
        <v>4963</v>
      </c>
      <c r="E904" s="190" t="s">
        <v>5176</v>
      </c>
    </row>
    <row r="905" spans="1:5" hidden="1" x14ac:dyDescent="0.25">
      <c r="A905">
        <v>11256</v>
      </c>
      <c r="B905" t="s">
        <v>1454</v>
      </c>
      <c r="C905" t="s">
        <v>192</v>
      </c>
      <c r="D905" t="s">
        <v>4963</v>
      </c>
      <c r="E905" s="190" t="s">
        <v>5177</v>
      </c>
    </row>
    <row r="906" spans="1:5" hidden="1" x14ac:dyDescent="0.25">
      <c r="A906">
        <v>1872</v>
      </c>
      <c r="B906" t="s">
        <v>1455</v>
      </c>
      <c r="C906" t="s">
        <v>192</v>
      </c>
      <c r="D906" t="s">
        <v>4963</v>
      </c>
      <c r="E906" s="190" t="s">
        <v>5178</v>
      </c>
    </row>
    <row r="907" spans="1:5" hidden="1" x14ac:dyDescent="0.25">
      <c r="A907">
        <v>1873</v>
      </c>
      <c r="B907" t="s">
        <v>1456</v>
      </c>
      <c r="C907" t="s">
        <v>192</v>
      </c>
      <c r="D907" t="s">
        <v>4963</v>
      </c>
      <c r="E907" s="190" t="s">
        <v>320</v>
      </c>
    </row>
    <row r="908" spans="1:5" hidden="1" x14ac:dyDescent="0.25">
      <c r="A908">
        <v>39693</v>
      </c>
      <c r="B908" t="s">
        <v>1457</v>
      </c>
      <c r="C908" t="s">
        <v>192</v>
      </c>
      <c r="D908" t="s">
        <v>4963</v>
      </c>
      <c r="E908" s="190" t="s">
        <v>5179</v>
      </c>
    </row>
    <row r="909" spans="1:5" hidden="1" x14ac:dyDescent="0.25">
      <c r="A909">
        <v>39692</v>
      </c>
      <c r="B909" t="s">
        <v>1458</v>
      </c>
      <c r="C909" t="s">
        <v>192</v>
      </c>
      <c r="D909" t="s">
        <v>4963</v>
      </c>
      <c r="E909" s="190" t="s">
        <v>5180</v>
      </c>
    </row>
    <row r="910" spans="1:5" hidden="1" x14ac:dyDescent="0.25">
      <c r="A910">
        <v>1062</v>
      </c>
      <c r="B910" t="s">
        <v>1459</v>
      </c>
      <c r="C910" t="s">
        <v>192</v>
      </c>
      <c r="D910" t="s">
        <v>4963</v>
      </c>
      <c r="E910" s="190" t="s">
        <v>5181</v>
      </c>
    </row>
    <row r="911" spans="1:5" hidden="1" x14ac:dyDescent="0.25">
      <c r="A911">
        <v>39686</v>
      </c>
      <c r="B911" t="s">
        <v>1460</v>
      </c>
      <c r="C911" t="s">
        <v>192</v>
      </c>
      <c r="D911" t="s">
        <v>4963</v>
      </c>
      <c r="E911" s="190" t="s">
        <v>5182</v>
      </c>
    </row>
    <row r="912" spans="1:5" hidden="1" x14ac:dyDescent="0.25">
      <c r="A912">
        <v>43095</v>
      </c>
      <c r="B912" t="s">
        <v>1461</v>
      </c>
      <c r="C912" t="s">
        <v>192</v>
      </c>
      <c r="D912" t="s">
        <v>4963</v>
      </c>
      <c r="E912" s="190" t="s">
        <v>5183</v>
      </c>
    </row>
    <row r="913" spans="1:5" hidden="1" x14ac:dyDescent="0.25">
      <c r="A913">
        <v>1871</v>
      </c>
      <c r="B913" t="s">
        <v>1462</v>
      </c>
      <c r="C913" t="s">
        <v>192</v>
      </c>
      <c r="D913" t="s">
        <v>4963</v>
      </c>
      <c r="E913" s="190" t="s">
        <v>7323</v>
      </c>
    </row>
    <row r="914" spans="1:5" hidden="1" x14ac:dyDescent="0.25">
      <c r="A914">
        <v>12001</v>
      </c>
      <c r="B914" t="s">
        <v>1463</v>
      </c>
      <c r="C914" t="s">
        <v>192</v>
      </c>
      <c r="D914" t="s">
        <v>4963</v>
      </c>
      <c r="E914" s="190" t="s">
        <v>7526</v>
      </c>
    </row>
    <row r="915" spans="1:5" hidden="1" x14ac:dyDescent="0.25">
      <c r="A915">
        <v>11882</v>
      </c>
      <c r="B915" t="s">
        <v>1465</v>
      </c>
      <c r="C915" t="s">
        <v>192</v>
      </c>
      <c r="D915" t="s">
        <v>4963</v>
      </c>
      <c r="E915" s="190" t="s">
        <v>7527</v>
      </c>
    </row>
    <row r="916" spans="1:5" hidden="1" x14ac:dyDescent="0.25">
      <c r="A916">
        <v>1068</v>
      </c>
      <c r="B916" t="s">
        <v>1466</v>
      </c>
      <c r="C916" t="s">
        <v>192</v>
      </c>
      <c r="D916" t="s">
        <v>4963</v>
      </c>
      <c r="E916" s="190" t="s">
        <v>5184</v>
      </c>
    </row>
    <row r="917" spans="1:5" hidden="1" x14ac:dyDescent="0.25">
      <c r="A917">
        <v>39690</v>
      </c>
      <c r="B917" t="s">
        <v>1467</v>
      </c>
      <c r="C917" t="s">
        <v>192</v>
      </c>
      <c r="D917" t="s">
        <v>4963</v>
      </c>
      <c r="E917" s="190" t="s">
        <v>5185</v>
      </c>
    </row>
    <row r="918" spans="1:5" hidden="1" x14ac:dyDescent="0.25">
      <c r="A918">
        <v>39691</v>
      </c>
      <c r="B918" t="s">
        <v>1468</v>
      </c>
      <c r="C918" t="s">
        <v>192</v>
      </c>
      <c r="D918" t="s">
        <v>4963</v>
      </c>
      <c r="E918" s="190" t="s">
        <v>5186</v>
      </c>
    </row>
    <row r="919" spans="1:5" hidden="1" x14ac:dyDescent="0.25">
      <c r="A919">
        <v>39808</v>
      </c>
      <c r="B919" t="s">
        <v>1469</v>
      </c>
      <c r="C919" t="s">
        <v>192</v>
      </c>
      <c r="D919" t="s">
        <v>4963</v>
      </c>
      <c r="E919" s="190" t="s">
        <v>5187</v>
      </c>
    </row>
    <row r="920" spans="1:5" hidden="1" x14ac:dyDescent="0.25">
      <c r="A920">
        <v>39809</v>
      </c>
      <c r="B920" t="s">
        <v>1470</v>
      </c>
      <c r="C920" t="s">
        <v>192</v>
      </c>
      <c r="D920" t="s">
        <v>4963</v>
      </c>
      <c r="E920" s="190" t="s">
        <v>5188</v>
      </c>
    </row>
    <row r="921" spans="1:5" hidden="1" x14ac:dyDescent="0.25">
      <c r="A921">
        <v>43439</v>
      </c>
      <c r="B921" t="s">
        <v>1471</v>
      </c>
      <c r="C921" t="s">
        <v>192</v>
      </c>
      <c r="D921" t="s">
        <v>4963</v>
      </c>
      <c r="E921" s="190" t="s">
        <v>7528</v>
      </c>
    </row>
    <row r="922" spans="1:5" hidden="1" x14ac:dyDescent="0.25">
      <c r="A922">
        <v>5103</v>
      </c>
      <c r="B922" t="s">
        <v>1472</v>
      </c>
      <c r="C922" t="s">
        <v>192</v>
      </c>
      <c r="D922" t="s">
        <v>4963</v>
      </c>
      <c r="E922" s="190" t="s">
        <v>349</v>
      </c>
    </row>
    <row r="923" spans="1:5" hidden="1" x14ac:dyDescent="0.25">
      <c r="A923">
        <v>11880</v>
      </c>
      <c r="B923" t="s">
        <v>1473</v>
      </c>
      <c r="C923" t="s">
        <v>192</v>
      </c>
      <c r="D923" t="s">
        <v>4963</v>
      </c>
      <c r="E923" s="190" t="s">
        <v>6679</v>
      </c>
    </row>
    <row r="924" spans="1:5" hidden="1" x14ac:dyDescent="0.25">
      <c r="A924">
        <v>11714</v>
      </c>
      <c r="B924" t="s">
        <v>1474</v>
      </c>
      <c r="C924" t="s">
        <v>192</v>
      </c>
      <c r="D924" t="s">
        <v>4963</v>
      </c>
      <c r="E924" s="190" t="s">
        <v>6680</v>
      </c>
    </row>
    <row r="925" spans="1:5" hidden="1" x14ac:dyDescent="0.25">
      <c r="A925">
        <v>11712</v>
      </c>
      <c r="B925" t="s">
        <v>1475</v>
      </c>
      <c r="C925" t="s">
        <v>192</v>
      </c>
      <c r="D925" t="s">
        <v>4966</v>
      </c>
      <c r="E925" s="190" t="s">
        <v>6128</v>
      </c>
    </row>
    <row r="926" spans="1:5" hidden="1" x14ac:dyDescent="0.25">
      <c r="A926">
        <v>11717</v>
      </c>
      <c r="B926" t="s">
        <v>1477</v>
      </c>
      <c r="C926" t="s">
        <v>192</v>
      </c>
      <c r="D926" t="s">
        <v>4963</v>
      </c>
      <c r="E926" s="190" t="s">
        <v>6681</v>
      </c>
    </row>
    <row r="927" spans="1:5" hidden="1" x14ac:dyDescent="0.25">
      <c r="A927">
        <v>1106</v>
      </c>
      <c r="B927" t="s">
        <v>1478</v>
      </c>
      <c r="C927" t="s">
        <v>208</v>
      </c>
      <c r="D927" t="s">
        <v>4966</v>
      </c>
      <c r="E927" s="190" t="s">
        <v>1076</v>
      </c>
    </row>
    <row r="928" spans="1:5" hidden="1" x14ac:dyDescent="0.25">
      <c r="A928">
        <v>11161</v>
      </c>
      <c r="B928" t="s">
        <v>1479</v>
      </c>
      <c r="C928" t="s">
        <v>208</v>
      </c>
      <c r="D928" t="s">
        <v>4963</v>
      </c>
      <c r="E928" s="190" t="s">
        <v>6212</v>
      </c>
    </row>
    <row r="929" spans="1:5" hidden="1" x14ac:dyDescent="0.25">
      <c r="A929">
        <v>1107</v>
      </c>
      <c r="B929" t="s">
        <v>1480</v>
      </c>
      <c r="C929" t="s">
        <v>208</v>
      </c>
      <c r="D929" t="s">
        <v>4963</v>
      </c>
      <c r="E929" s="190" t="s">
        <v>4964</v>
      </c>
    </row>
    <row r="930" spans="1:5" hidden="1" x14ac:dyDescent="0.25">
      <c r="A930">
        <v>44479</v>
      </c>
      <c r="B930" t="s">
        <v>1481</v>
      </c>
      <c r="C930" t="s">
        <v>208</v>
      </c>
      <c r="D930" t="s">
        <v>4963</v>
      </c>
      <c r="E930" s="190" t="s">
        <v>6319</v>
      </c>
    </row>
    <row r="931" spans="1:5" hidden="1" x14ac:dyDescent="0.25">
      <c r="A931">
        <v>4759</v>
      </c>
      <c r="B931" t="s">
        <v>5189</v>
      </c>
      <c r="C931" t="s">
        <v>223</v>
      </c>
      <c r="D931" t="s">
        <v>4963</v>
      </c>
      <c r="E931" s="190" t="s">
        <v>6845</v>
      </c>
    </row>
    <row r="932" spans="1:5" hidden="1" x14ac:dyDescent="0.25">
      <c r="A932">
        <v>41068</v>
      </c>
      <c r="B932" t="s">
        <v>5190</v>
      </c>
      <c r="C932" t="s">
        <v>224</v>
      </c>
      <c r="D932" t="s">
        <v>4963</v>
      </c>
      <c r="E932" s="190" t="s">
        <v>7529</v>
      </c>
    </row>
    <row r="933" spans="1:5" hidden="1" x14ac:dyDescent="0.25">
      <c r="A933">
        <v>12618</v>
      </c>
      <c r="B933" t="s">
        <v>5191</v>
      </c>
      <c r="C933" t="s">
        <v>192</v>
      </c>
      <c r="D933" t="s">
        <v>4963</v>
      </c>
      <c r="E933" s="190" t="s">
        <v>7530</v>
      </c>
    </row>
    <row r="934" spans="1:5" hidden="1" x14ac:dyDescent="0.25">
      <c r="A934">
        <v>1108</v>
      </c>
      <c r="B934" t="s">
        <v>1482</v>
      </c>
      <c r="C934" t="s">
        <v>194</v>
      </c>
      <c r="D934" t="s">
        <v>4963</v>
      </c>
      <c r="E934" s="190" t="s">
        <v>4745</v>
      </c>
    </row>
    <row r="935" spans="1:5" hidden="1" x14ac:dyDescent="0.25">
      <c r="A935">
        <v>1117</v>
      </c>
      <c r="B935" t="s">
        <v>1483</v>
      </c>
      <c r="C935" t="s">
        <v>194</v>
      </c>
      <c r="D935" t="s">
        <v>4963</v>
      </c>
      <c r="E935" s="190" t="s">
        <v>5192</v>
      </c>
    </row>
    <row r="936" spans="1:5" hidden="1" x14ac:dyDescent="0.25">
      <c r="A936">
        <v>1118</v>
      </c>
      <c r="B936" t="s">
        <v>1484</v>
      </c>
      <c r="C936" t="s">
        <v>194</v>
      </c>
      <c r="D936" t="s">
        <v>4963</v>
      </c>
      <c r="E936" s="190" t="s">
        <v>2002</v>
      </c>
    </row>
    <row r="937" spans="1:5" hidden="1" x14ac:dyDescent="0.25">
      <c r="A937">
        <v>1110</v>
      </c>
      <c r="B937" t="s">
        <v>1485</v>
      </c>
      <c r="C937" t="s">
        <v>194</v>
      </c>
      <c r="D937" t="s">
        <v>4963</v>
      </c>
      <c r="E937" s="190" t="s">
        <v>2002</v>
      </c>
    </row>
    <row r="938" spans="1:5" hidden="1" x14ac:dyDescent="0.25">
      <c r="A938">
        <v>40784</v>
      </c>
      <c r="B938" t="s">
        <v>1486</v>
      </c>
      <c r="C938" t="s">
        <v>194</v>
      </c>
      <c r="D938" t="s">
        <v>4963</v>
      </c>
      <c r="E938" s="190" t="s">
        <v>5193</v>
      </c>
    </row>
    <row r="939" spans="1:5" hidden="1" x14ac:dyDescent="0.25">
      <c r="A939">
        <v>40782</v>
      </c>
      <c r="B939" t="s">
        <v>1487</v>
      </c>
      <c r="C939" t="s">
        <v>194</v>
      </c>
      <c r="D939" t="s">
        <v>4963</v>
      </c>
      <c r="E939" s="190" t="s">
        <v>5194</v>
      </c>
    </row>
    <row r="940" spans="1:5" hidden="1" x14ac:dyDescent="0.25">
      <c r="A940">
        <v>40783</v>
      </c>
      <c r="B940" t="s">
        <v>1488</v>
      </c>
      <c r="C940" t="s">
        <v>194</v>
      </c>
      <c r="D940" t="s">
        <v>4963</v>
      </c>
      <c r="E940" s="190" t="s">
        <v>5195</v>
      </c>
    </row>
    <row r="941" spans="1:5" hidden="1" x14ac:dyDescent="0.25">
      <c r="A941">
        <v>1109</v>
      </c>
      <c r="B941" t="s">
        <v>1489</v>
      </c>
      <c r="C941" t="s">
        <v>194</v>
      </c>
      <c r="D941" t="s">
        <v>4963</v>
      </c>
      <c r="E941" s="190" t="s">
        <v>4745</v>
      </c>
    </row>
    <row r="942" spans="1:5" hidden="1" x14ac:dyDescent="0.25">
      <c r="A942">
        <v>1119</v>
      </c>
      <c r="B942" t="s">
        <v>1490</v>
      </c>
      <c r="C942" t="s">
        <v>194</v>
      </c>
      <c r="D942" t="s">
        <v>4963</v>
      </c>
      <c r="E942" s="190" t="s">
        <v>5196</v>
      </c>
    </row>
    <row r="943" spans="1:5" hidden="1" x14ac:dyDescent="0.25">
      <c r="A943">
        <v>13115</v>
      </c>
      <c r="B943" t="s">
        <v>1491</v>
      </c>
      <c r="C943" t="s">
        <v>194</v>
      </c>
      <c r="D943" t="s">
        <v>4963</v>
      </c>
      <c r="E943" s="190" t="s">
        <v>6682</v>
      </c>
    </row>
    <row r="944" spans="1:5" hidden="1" x14ac:dyDescent="0.25">
      <c r="A944">
        <v>10541</v>
      </c>
      <c r="B944" t="s">
        <v>1492</v>
      </c>
      <c r="C944" t="s">
        <v>194</v>
      </c>
      <c r="D944" t="s">
        <v>4963</v>
      </c>
      <c r="E944" s="190" t="s">
        <v>6683</v>
      </c>
    </row>
    <row r="945" spans="1:5" hidden="1" x14ac:dyDescent="0.25">
      <c r="A945">
        <v>10542</v>
      </c>
      <c r="B945" t="s">
        <v>1493</v>
      </c>
      <c r="C945" t="s">
        <v>194</v>
      </c>
      <c r="D945" t="s">
        <v>4963</v>
      </c>
      <c r="E945" s="190" t="s">
        <v>3845</v>
      </c>
    </row>
    <row r="946" spans="1:5" hidden="1" x14ac:dyDescent="0.25">
      <c r="A946">
        <v>10543</v>
      </c>
      <c r="B946" t="s">
        <v>1494</v>
      </c>
      <c r="C946" t="s">
        <v>194</v>
      </c>
      <c r="D946" t="s">
        <v>4963</v>
      </c>
      <c r="E946" s="190" t="s">
        <v>6684</v>
      </c>
    </row>
    <row r="947" spans="1:5" hidden="1" x14ac:dyDescent="0.25">
      <c r="A947">
        <v>10544</v>
      </c>
      <c r="B947" t="s">
        <v>1496</v>
      </c>
      <c r="C947" t="s">
        <v>194</v>
      </c>
      <c r="D947" t="s">
        <v>4963</v>
      </c>
      <c r="E947" s="190" t="s">
        <v>6685</v>
      </c>
    </row>
    <row r="948" spans="1:5" hidden="1" x14ac:dyDescent="0.25">
      <c r="A948">
        <v>10545</v>
      </c>
      <c r="B948" t="s">
        <v>1497</v>
      </c>
      <c r="C948" t="s">
        <v>194</v>
      </c>
      <c r="D948" t="s">
        <v>4963</v>
      </c>
      <c r="E948" s="190" t="s">
        <v>6686</v>
      </c>
    </row>
    <row r="949" spans="1:5" hidden="1" x14ac:dyDescent="0.25">
      <c r="A949">
        <v>38365</v>
      </c>
      <c r="B949" t="s">
        <v>1498</v>
      </c>
      <c r="C949" t="s">
        <v>191</v>
      </c>
      <c r="D949" t="s">
        <v>4963</v>
      </c>
      <c r="E949" s="190" t="s">
        <v>273</v>
      </c>
    </row>
    <row r="950" spans="1:5" hidden="1" x14ac:dyDescent="0.25">
      <c r="A950">
        <v>44056</v>
      </c>
      <c r="B950" t="s">
        <v>1499</v>
      </c>
      <c r="C950" t="s">
        <v>192</v>
      </c>
      <c r="D950" t="s">
        <v>4963</v>
      </c>
      <c r="E950" s="190" t="s">
        <v>7531</v>
      </c>
    </row>
    <row r="951" spans="1:5" hidden="1" x14ac:dyDescent="0.25">
      <c r="A951">
        <v>44057</v>
      </c>
      <c r="B951" t="s">
        <v>1500</v>
      </c>
      <c r="C951" t="s">
        <v>192</v>
      </c>
      <c r="D951" t="s">
        <v>4966</v>
      </c>
      <c r="E951" s="190" t="s">
        <v>7532</v>
      </c>
    </row>
    <row r="952" spans="1:5" hidden="1" x14ac:dyDescent="0.25">
      <c r="A952">
        <v>37754</v>
      </c>
      <c r="B952" t="s">
        <v>1501</v>
      </c>
      <c r="C952" t="s">
        <v>192</v>
      </c>
      <c r="D952" t="s">
        <v>4963</v>
      </c>
      <c r="E952" s="190" t="s">
        <v>7533</v>
      </c>
    </row>
    <row r="953" spans="1:5" hidden="1" x14ac:dyDescent="0.25">
      <c r="A953">
        <v>37757</v>
      </c>
      <c r="B953" t="s">
        <v>1502</v>
      </c>
      <c r="C953" t="s">
        <v>192</v>
      </c>
      <c r="D953" t="s">
        <v>4963</v>
      </c>
      <c r="E953" s="190" t="s">
        <v>7534</v>
      </c>
    </row>
    <row r="954" spans="1:5" hidden="1" x14ac:dyDescent="0.25">
      <c r="A954">
        <v>44058</v>
      </c>
      <c r="B954" t="s">
        <v>1503</v>
      </c>
      <c r="C954" t="s">
        <v>192</v>
      </c>
      <c r="D954" t="s">
        <v>4963</v>
      </c>
      <c r="E954" s="190" t="s">
        <v>7535</v>
      </c>
    </row>
    <row r="955" spans="1:5" hidden="1" x14ac:dyDescent="0.25">
      <c r="A955">
        <v>37752</v>
      </c>
      <c r="B955" t="s">
        <v>1504</v>
      </c>
      <c r="C955" t="s">
        <v>192</v>
      </c>
      <c r="D955" t="s">
        <v>4963</v>
      </c>
      <c r="E955" s="190" t="s">
        <v>7536</v>
      </c>
    </row>
    <row r="956" spans="1:5" hidden="1" x14ac:dyDescent="0.25">
      <c r="A956">
        <v>44059</v>
      </c>
      <c r="B956" t="s">
        <v>1505</v>
      </c>
      <c r="C956" t="s">
        <v>192</v>
      </c>
      <c r="D956" t="s">
        <v>4963</v>
      </c>
      <c r="E956" s="190" t="s">
        <v>7537</v>
      </c>
    </row>
    <row r="957" spans="1:5" hidden="1" x14ac:dyDescent="0.25">
      <c r="A957">
        <v>37750</v>
      </c>
      <c r="B957" t="s">
        <v>1506</v>
      </c>
      <c r="C957" t="s">
        <v>192</v>
      </c>
      <c r="D957" t="s">
        <v>4963</v>
      </c>
      <c r="E957" s="190" t="s">
        <v>7538</v>
      </c>
    </row>
    <row r="958" spans="1:5" hidden="1" x14ac:dyDescent="0.25">
      <c r="A958">
        <v>37758</v>
      </c>
      <c r="B958" t="s">
        <v>1507</v>
      </c>
      <c r="C958" t="s">
        <v>192</v>
      </c>
      <c r="D958" t="s">
        <v>4963</v>
      </c>
      <c r="E958" s="190" t="s">
        <v>7539</v>
      </c>
    </row>
    <row r="959" spans="1:5" hidden="1" x14ac:dyDescent="0.25">
      <c r="A959">
        <v>44060</v>
      </c>
      <c r="B959" t="s">
        <v>1508</v>
      </c>
      <c r="C959" t="s">
        <v>192</v>
      </c>
      <c r="D959" t="s">
        <v>4963</v>
      </c>
      <c r="E959" s="190" t="s">
        <v>7540</v>
      </c>
    </row>
    <row r="960" spans="1:5" hidden="1" x14ac:dyDescent="0.25">
      <c r="A960">
        <v>37749</v>
      </c>
      <c r="B960" t="s">
        <v>1509</v>
      </c>
      <c r="C960" t="s">
        <v>192</v>
      </c>
      <c r="D960" t="s">
        <v>4963</v>
      </c>
      <c r="E960" s="190" t="s">
        <v>7541</v>
      </c>
    </row>
    <row r="961" spans="1:5" hidden="1" x14ac:dyDescent="0.25">
      <c r="A961">
        <v>44061</v>
      </c>
      <c r="B961" t="s">
        <v>1510</v>
      </c>
      <c r="C961" t="s">
        <v>192</v>
      </c>
      <c r="D961" t="s">
        <v>4963</v>
      </c>
      <c r="E961" s="190" t="s">
        <v>7542</v>
      </c>
    </row>
    <row r="962" spans="1:5" hidden="1" x14ac:dyDescent="0.25">
      <c r="A962">
        <v>1159</v>
      </c>
      <c r="B962" t="s">
        <v>1511</v>
      </c>
      <c r="C962" t="s">
        <v>192</v>
      </c>
      <c r="D962" t="s">
        <v>4966</v>
      </c>
      <c r="E962" s="190" t="s">
        <v>7543</v>
      </c>
    </row>
    <row r="963" spans="1:5" hidden="1" x14ac:dyDescent="0.25">
      <c r="A963">
        <v>12114</v>
      </c>
      <c r="B963" t="s">
        <v>1512</v>
      </c>
      <c r="C963" t="s">
        <v>192</v>
      </c>
      <c r="D963" t="s">
        <v>4963</v>
      </c>
      <c r="E963" s="190" t="s">
        <v>7544</v>
      </c>
    </row>
    <row r="964" spans="1:5" hidden="1" x14ac:dyDescent="0.25">
      <c r="A964">
        <v>38106</v>
      </c>
      <c r="B964" t="s">
        <v>1513</v>
      </c>
      <c r="C964" t="s">
        <v>192</v>
      </c>
      <c r="D964" t="s">
        <v>4963</v>
      </c>
      <c r="E964" s="190" t="s">
        <v>5047</v>
      </c>
    </row>
    <row r="965" spans="1:5" hidden="1" x14ac:dyDescent="0.25">
      <c r="A965">
        <v>38085</v>
      </c>
      <c r="B965" t="s">
        <v>1514</v>
      </c>
      <c r="C965" t="s">
        <v>192</v>
      </c>
      <c r="D965" t="s">
        <v>4963</v>
      </c>
      <c r="E965" s="190" t="s">
        <v>7545</v>
      </c>
    </row>
    <row r="966" spans="1:5" hidden="1" x14ac:dyDescent="0.25">
      <c r="A966">
        <v>38599</v>
      </c>
      <c r="B966" t="s">
        <v>1515</v>
      </c>
      <c r="C966" t="s">
        <v>192</v>
      </c>
      <c r="D966" t="s">
        <v>4963</v>
      </c>
      <c r="E966" s="190" t="s">
        <v>264</v>
      </c>
    </row>
    <row r="967" spans="1:5" hidden="1" x14ac:dyDescent="0.25">
      <c r="A967">
        <v>38596</v>
      </c>
      <c r="B967" t="s">
        <v>1516</v>
      </c>
      <c r="C967" t="s">
        <v>192</v>
      </c>
      <c r="D967" t="s">
        <v>4963</v>
      </c>
      <c r="E967" s="190" t="s">
        <v>7546</v>
      </c>
    </row>
    <row r="968" spans="1:5" hidden="1" x14ac:dyDescent="0.25">
      <c r="A968">
        <v>38600</v>
      </c>
      <c r="B968" t="s">
        <v>1517</v>
      </c>
      <c r="C968" t="s">
        <v>192</v>
      </c>
      <c r="D968" t="s">
        <v>4963</v>
      </c>
      <c r="E968" s="190" t="s">
        <v>6912</v>
      </c>
    </row>
    <row r="969" spans="1:5" hidden="1" x14ac:dyDescent="0.25">
      <c r="A969">
        <v>38597</v>
      </c>
      <c r="B969" t="s">
        <v>1518</v>
      </c>
      <c r="C969" t="s">
        <v>192</v>
      </c>
      <c r="D969" t="s">
        <v>4963</v>
      </c>
      <c r="E969" s="190" t="s">
        <v>6616</v>
      </c>
    </row>
    <row r="970" spans="1:5" hidden="1" x14ac:dyDescent="0.25">
      <c r="A970">
        <v>659</v>
      </c>
      <c r="B970" t="s">
        <v>1519</v>
      </c>
      <c r="C970" t="s">
        <v>192</v>
      </c>
      <c r="D970" t="s">
        <v>4963</v>
      </c>
      <c r="E970" s="190" t="s">
        <v>5052</v>
      </c>
    </row>
    <row r="971" spans="1:5" hidden="1" x14ac:dyDescent="0.25">
      <c r="A971">
        <v>660</v>
      </c>
      <c r="B971" t="s">
        <v>1520</v>
      </c>
      <c r="C971" t="s">
        <v>192</v>
      </c>
      <c r="D971" t="s">
        <v>4963</v>
      </c>
      <c r="E971" s="190" t="s">
        <v>7483</v>
      </c>
    </row>
    <row r="972" spans="1:5" hidden="1" x14ac:dyDescent="0.25">
      <c r="A972">
        <v>658</v>
      </c>
      <c r="B972" t="s">
        <v>1521</v>
      </c>
      <c r="C972" t="s">
        <v>192</v>
      </c>
      <c r="D972" t="s">
        <v>4963</v>
      </c>
      <c r="E972" s="190" t="s">
        <v>6521</v>
      </c>
    </row>
    <row r="973" spans="1:5" hidden="1" x14ac:dyDescent="0.25">
      <c r="A973">
        <v>38548</v>
      </c>
      <c r="B973" t="s">
        <v>7547</v>
      </c>
      <c r="C973" t="s">
        <v>192</v>
      </c>
      <c r="D973" t="s">
        <v>4963</v>
      </c>
      <c r="E973" s="190" t="s">
        <v>251</v>
      </c>
    </row>
    <row r="974" spans="1:5" hidden="1" x14ac:dyDescent="0.25">
      <c r="A974">
        <v>34649</v>
      </c>
      <c r="B974" t="s">
        <v>7548</v>
      </c>
      <c r="C974" t="s">
        <v>192</v>
      </c>
      <c r="D974" t="s">
        <v>4963</v>
      </c>
      <c r="E974" s="190" t="s">
        <v>5049</v>
      </c>
    </row>
    <row r="975" spans="1:5" hidden="1" x14ac:dyDescent="0.25">
      <c r="A975">
        <v>34655</v>
      </c>
      <c r="B975" t="s">
        <v>7549</v>
      </c>
      <c r="C975" t="s">
        <v>192</v>
      </c>
      <c r="D975" t="s">
        <v>4963</v>
      </c>
      <c r="E975" s="190" t="s">
        <v>4970</v>
      </c>
    </row>
    <row r="976" spans="1:5" hidden="1" x14ac:dyDescent="0.25">
      <c r="A976">
        <v>40607</v>
      </c>
      <c r="B976" t="s">
        <v>1522</v>
      </c>
      <c r="C976" t="s">
        <v>192</v>
      </c>
      <c r="D976" t="s">
        <v>4977</v>
      </c>
      <c r="E976" s="190" t="s">
        <v>239</v>
      </c>
    </row>
    <row r="977" spans="1:5" hidden="1" x14ac:dyDescent="0.25">
      <c r="A977">
        <v>567</v>
      </c>
      <c r="B977" t="s">
        <v>1523</v>
      </c>
      <c r="C977" t="s">
        <v>194</v>
      </c>
      <c r="D977" t="s">
        <v>4963</v>
      </c>
      <c r="E977" s="190" t="s">
        <v>6969</v>
      </c>
    </row>
    <row r="978" spans="1:5" hidden="1" x14ac:dyDescent="0.25">
      <c r="A978">
        <v>574</v>
      </c>
      <c r="B978" t="s">
        <v>1524</v>
      </c>
      <c r="C978" t="s">
        <v>194</v>
      </c>
      <c r="D978" t="s">
        <v>4963</v>
      </c>
      <c r="E978" s="190" t="s">
        <v>6934</v>
      </c>
    </row>
    <row r="979" spans="1:5" hidden="1" x14ac:dyDescent="0.25">
      <c r="A979">
        <v>568</v>
      </c>
      <c r="B979" t="s">
        <v>1525</v>
      </c>
      <c r="C979" t="s">
        <v>194</v>
      </c>
      <c r="D979" t="s">
        <v>4963</v>
      </c>
      <c r="E979" s="190" t="s">
        <v>7550</v>
      </c>
    </row>
    <row r="980" spans="1:5" hidden="1" x14ac:dyDescent="0.25">
      <c r="A980">
        <v>4777</v>
      </c>
      <c r="B980" t="s">
        <v>1526</v>
      </c>
      <c r="C980" t="s">
        <v>208</v>
      </c>
      <c r="D980" t="s">
        <v>4963</v>
      </c>
      <c r="E980" s="190" t="s">
        <v>7551</v>
      </c>
    </row>
    <row r="981" spans="1:5" hidden="1" x14ac:dyDescent="0.25">
      <c r="A981">
        <v>592</v>
      </c>
      <c r="B981" t="s">
        <v>5197</v>
      </c>
      <c r="C981" t="s">
        <v>208</v>
      </c>
      <c r="D981" t="s">
        <v>4966</v>
      </c>
      <c r="E981" s="190" t="s">
        <v>7552</v>
      </c>
    </row>
    <row r="982" spans="1:5" hidden="1" x14ac:dyDescent="0.25">
      <c r="A982">
        <v>586</v>
      </c>
      <c r="B982" t="s">
        <v>5198</v>
      </c>
      <c r="C982" t="s">
        <v>194</v>
      </c>
      <c r="D982" t="s">
        <v>4963</v>
      </c>
      <c r="E982" s="190" t="s">
        <v>7553</v>
      </c>
    </row>
    <row r="983" spans="1:5" hidden="1" x14ac:dyDescent="0.25">
      <c r="A983">
        <v>588</v>
      </c>
      <c r="B983" t="s">
        <v>5199</v>
      </c>
      <c r="C983" t="s">
        <v>194</v>
      </c>
      <c r="D983" t="s">
        <v>4963</v>
      </c>
      <c r="E983" s="190" t="s">
        <v>7554</v>
      </c>
    </row>
    <row r="984" spans="1:5" hidden="1" x14ac:dyDescent="0.25">
      <c r="A984">
        <v>591</v>
      </c>
      <c r="B984" t="s">
        <v>5200</v>
      </c>
      <c r="C984" t="s">
        <v>208</v>
      </c>
      <c r="D984" t="s">
        <v>4963</v>
      </c>
      <c r="E984" s="190" t="s">
        <v>7555</v>
      </c>
    </row>
    <row r="985" spans="1:5" hidden="1" x14ac:dyDescent="0.25">
      <c r="A985">
        <v>584</v>
      </c>
      <c r="B985" t="s">
        <v>5201</v>
      </c>
      <c r="C985" t="s">
        <v>194</v>
      </c>
      <c r="D985" t="s">
        <v>4963</v>
      </c>
      <c r="E985" s="190" t="s">
        <v>7556</v>
      </c>
    </row>
    <row r="986" spans="1:5" hidden="1" x14ac:dyDescent="0.25">
      <c r="A986">
        <v>589</v>
      </c>
      <c r="B986" t="s">
        <v>5202</v>
      </c>
      <c r="C986" t="s">
        <v>194</v>
      </c>
      <c r="D986" t="s">
        <v>4963</v>
      </c>
      <c r="E986" s="190" t="s">
        <v>7557</v>
      </c>
    </row>
    <row r="987" spans="1:5" hidden="1" x14ac:dyDescent="0.25">
      <c r="A987">
        <v>1165</v>
      </c>
      <c r="B987" t="s">
        <v>1527</v>
      </c>
      <c r="C987" t="s">
        <v>192</v>
      </c>
      <c r="D987" t="s">
        <v>4963</v>
      </c>
      <c r="E987" s="190" t="s">
        <v>7558</v>
      </c>
    </row>
    <row r="988" spans="1:5" hidden="1" x14ac:dyDescent="0.25">
      <c r="A988">
        <v>1164</v>
      </c>
      <c r="B988" t="s">
        <v>1529</v>
      </c>
      <c r="C988" t="s">
        <v>192</v>
      </c>
      <c r="D988" t="s">
        <v>4963</v>
      </c>
      <c r="E988" s="190" t="s">
        <v>6392</v>
      </c>
    </row>
    <row r="989" spans="1:5" hidden="1" x14ac:dyDescent="0.25">
      <c r="A989">
        <v>1162</v>
      </c>
      <c r="B989" t="s">
        <v>1530</v>
      </c>
      <c r="C989" t="s">
        <v>192</v>
      </c>
      <c r="D989" t="s">
        <v>4963</v>
      </c>
      <c r="E989" s="190" t="s">
        <v>7559</v>
      </c>
    </row>
    <row r="990" spans="1:5" hidden="1" x14ac:dyDescent="0.25">
      <c r="A990">
        <v>12395</v>
      </c>
      <c r="B990" t="s">
        <v>1531</v>
      </c>
      <c r="C990" t="s">
        <v>192</v>
      </c>
      <c r="D990" t="s">
        <v>4963</v>
      </c>
      <c r="E990" s="190" t="s">
        <v>1095</v>
      </c>
    </row>
    <row r="991" spans="1:5" hidden="1" x14ac:dyDescent="0.25">
      <c r="A991">
        <v>1170</v>
      </c>
      <c r="B991" t="s">
        <v>1532</v>
      </c>
      <c r="C991" t="s">
        <v>192</v>
      </c>
      <c r="D991" t="s">
        <v>4963</v>
      </c>
      <c r="E991" s="190" t="s">
        <v>5069</v>
      </c>
    </row>
    <row r="992" spans="1:5" hidden="1" x14ac:dyDescent="0.25">
      <c r="A992">
        <v>1169</v>
      </c>
      <c r="B992" t="s">
        <v>1534</v>
      </c>
      <c r="C992" t="s">
        <v>192</v>
      </c>
      <c r="D992" t="s">
        <v>4963</v>
      </c>
      <c r="E992" s="190" t="s">
        <v>7560</v>
      </c>
    </row>
    <row r="993" spans="1:5" hidden="1" x14ac:dyDescent="0.25">
      <c r="A993">
        <v>1166</v>
      </c>
      <c r="B993" t="s">
        <v>1535</v>
      </c>
      <c r="C993" t="s">
        <v>192</v>
      </c>
      <c r="D993" t="s">
        <v>4963</v>
      </c>
      <c r="E993" s="190" t="s">
        <v>2142</v>
      </c>
    </row>
    <row r="994" spans="1:5" hidden="1" x14ac:dyDescent="0.25">
      <c r="A994">
        <v>1163</v>
      </c>
      <c r="B994" t="s">
        <v>1536</v>
      </c>
      <c r="C994" t="s">
        <v>192</v>
      </c>
      <c r="D994" t="s">
        <v>4963</v>
      </c>
      <c r="E994" s="190" t="s">
        <v>7561</v>
      </c>
    </row>
    <row r="995" spans="1:5" hidden="1" x14ac:dyDescent="0.25">
      <c r="A995">
        <v>12396</v>
      </c>
      <c r="B995" t="s">
        <v>1537</v>
      </c>
      <c r="C995" t="s">
        <v>192</v>
      </c>
      <c r="D995" t="s">
        <v>4963</v>
      </c>
      <c r="E995" s="190" t="s">
        <v>1095</v>
      </c>
    </row>
    <row r="996" spans="1:5" hidden="1" x14ac:dyDescent="0.25">
      <c r="A996">
        <v>1168</v>
      </c>
      <c r="B996" t="s">
        <v>1538</v>
      </c>
      <c r="C996" t="s">
        <v>192</v>
      </c>
      <c r="D996" t="s">
        <v>4963</v>
      </c>
      <c r="E996" s="190" t="s">
        <v>7562</v>
      </c>
    </row>
    <row r="997" spans="1:5" hidden="1" x14ac:dyDescent="0.25">
      <c r="A997">
        <v>1167</v>
      </c>
      <c r="B997" t="s">
        <v>1539</v>
      </c>
      <c r="C997" t="s">
        <v>192</v>
      </c>
      <c r="D997" t="s">
        <v>4963</v>
      </c>
      <c r="E997" s="190" t="s">
        <v>7563</v>
      </c>
    </row>
    <row r="998" spans="1:5" hidden="1" x14ac:dyDescent="0.25">
      <c r="A998">
        <v>36331</v>
      </c>
      <c r="B998" t="s">
        <v>1540</v>
      </c>
      <c r="C998" t="s">
        <v>192</v>
      </c>
      <c r="D998" t="s">
        <v>4977</v>
      </c>
      <c r="E998" s="190" t="s">
        <v>359</v>
      </c>
    </row>
    <row r="999" spans="1:5" hidden="1" x14ac:dyDescent="0.25">
      <c r="A999">
        <v>36346</v>
      </c>
      <c r="B999" t="s">
        <v>1541</v>
      </c>
      <c r="C999" t="s">
        <v>192</v>
      </c>
      <c r="D999" t="s">
        <v>4977</v>
      </c>
      <c r="E999" s="190" t="s">
        <v>4970</v>
      </c>
    </row>
    <row r="1000" spans="1:5" hidden="1" x14ac:dyDescent="0.25">
      <c r="A1000">
        <v>1197</v>
      </c>
      <c r="B1000" t="s">
        <v>1542</v>
      </c>
      <c r="C1000" t="s">
        <v>192</v>
      </c>
      <c r="D1000" t="s">
        <v>4963</v>
      </c>
      <c r="E1000" s="190" t="s">
        <v>310</v>
      </c>
    </row>
    <row r="1001" spans="1:5" hidden="1" x14ac:dyDescent="0.25">
      <c r="A1001">
        <v>1202</v>
      </c>
      <c r="B1001" t="s">
        <v>1543</v>
      </c>
      <c r="C1001" t="s">
        <v>192</v>
      </c>
      <c r="D1001" t="s">
        <v>4963</v>
      </c>
      <c r="E1001" s="190" t="s">
        <v>6615</v>
      </c>
    </row>
    <row r="1002" spans="1:5" hidden="1" x14ac:dyDescent="0.25">
      <c r="A1002">
        <v>1198</v>
      </c>
      <c r="B1002" t="s">
        <v>1544</v>
      </c>
      <c r="C1002" t="s">
        <v>192</v>
      </c>
      <c r="D1002" t="s">
        <v>4963</v>
      </c>
      <c r="E1002" s="190" t="s">
        <v>940</v>
      </c>
    </row>
    <row r="1003" spans="1:5" hidden="1" x14ac:dyDescent="0.25">
      <c r="A1003">
        <v>20088</v>
      </c>
      <c r="B1003" t="s">
        <v>5203</v>
      </c>
      <c r="C1003" t="s">
        <v>192</v>
      </c>
      <c r="D1003" t="s">
        <v>4963</v>
      </c>
      <c r="E1003" s="190" t="s">
        <v>7564</v>
      </c>
    </row>
    <row r="1004" spans="1:5" hidden="1" x14ac:dyDescent="0.25">
      <c r="A1004">
        <v>20089</v>
      </c>
      <c r="B1004" t="s">
        <v>5204</v>
      </c>
      <c r="C1004" t="s">
        <v>192</v>
      </c>
      <c r="D1004" t="s">
        <v>4963</v>
      </c>
      <c r="E1004" s="190" t="s">
        <v>7565</v>
      </c>
    </row>
    <row r="1005" spans="1:5" hidden="1" x14ac:dyDescent="0.25">
      <c r="A1005">
        <v>20087</v>
      </c>
      <c r="B1005" t="s">
        <v>5205</v>
      </c>
      <c r="C1005" t="s">
        <v>192</v>
      </c>
      <c r="D1005" t="s">
        <v>4963</v>
      </c>
      <c r="E1005" s="190" t="s">
        <v>7566</v>
      </c>
    </row>
    <row r="1006" spans="1:5" hidden="1" x14ac:dyDescent="0.25">
      <c r="A1006">
        <v>1200</v>
      </c>
      <c r="B1006" t="s">
        <v>1545</v>
      </c>
      <c r="C1006" t="s">
        <v>192</v>
      </c>
      <c r="D1006" t="s">
        <v>4963</v>
      </c>
      <c r="E1006" s="190" t="s">
        <v>6325</v>
      </c>
    </row>
    <row r="1007" spans="1:5" hidden="1" x14ac:dyDescent="0.25">
      <c r="A1007">
        <v>12909</v>
      </c>
      <c r="B1007" t="s">
        <v>1547</v>
      </c>
      <c r="C1007" t="s">
        <v>192</v>
      </c>
      <c r="D1007" t="s">
        <v>4963</v>
      </c>
      <c r="E1007" s="190" t="s">
        <v>7567</v>
      </c>
    </row>
    <row r="1008" spans="1:5" hidden="1" x14ac:dyDescent="0.25">
      <c r="A1008">
        <v>12910</v>
      </c>
      <c r="B1008" t="s">
        <v>1548</v>
      </c>
      <c r="C1008" t="s">
        <v>192</v>
      </c>
      <c r="D1008" t="s">
        <v>4963</v>
      </c>
      <c r="E1008" s="190" t="s">
        <v>6919</v>
      </c>
    </row>
    <row r="1009" spans="1:5" hidden="1" x14ac:dyDescent="0.25">
      <c r="A1009">
        <v>1191</v>
      </c>
      <c r="B1009" t="s">
        <v>1549</v>
      </c>
      <c r="C1009" t="s">
        <v>192</v>
      </c>
      <c r="D1009" t="s">
        <v>4963</v>
      </c>
      <c r="E1009" s="190" t="s">
        <v>6658</v>
      </c>
    </row>
    <row r="1010" spans="1:5" hidden="1" x14ac:dyDescent="0.25">
      <c r="A1010">
        <v>1185</v>
      </c>
      <c r="B1010" t="s">
        <v>1550</v>
      </c>
      <c r="C1010" t="s">
        <v>192</v>
      </c>
      <c r="D1010" t="s">
        <v>4963</v>
      </c>
      <c r="E1010" s="190" t="s">
        <v>6658</v>
      </c>
    </row>
    <row r="1011" spans="1:5" hidden="1" x14ac:dyDescent="0.25">
      <c r="A1011">
        <v>1189</v>
      </c>
      <c r="B1011" t="s">
        <v>1551</v>
      </c>
      <c r="C1011" t="s">
        <v>192</v>
      </c>
      <c r="D1011" t="s">
        <v>4963</v>
      </c>
      <c r="E1011" s="190" t="s">
        <v>6597</v>
      </c>
    </row>
    <row r="1012" spans="1:5" hidden="1" x14ac:dyDescent="0.25">
      <c r="A1012">
        <v>1193</v>
      </c>
      <c r="B1012" t="s">
        <v>1552</v>
      </c>
      <c r="C1012" t="s">
        <v>192</v>
      </c>
      <c r="D1012" t="s">
        <v>4963</v>
      </c>
      <c r="E1012" s="190" t="s">
        <v>6748</v>
      </c>
    </row>
    <row r="1013" spans="1:5" hidden="1" x14ac:dyDescent="0.25">
      <c r="A1013">
        <v>1194</v>
      </c>
      <c r="B1013" t="s">
        <v>1553</v>
      </c>
      <c r="C1013" t="s">
        <v>192</v>
      </c>
      <c r="D1013" t="s">
        <v>4963</v>
      </c>
      <c r="E1013" s="190" t="s">
        <v>7568</v>
      </c>
    </row>
    <row r="1014" spans="1:5" hidden="1" x14ac:dyDescent="0.25">
      <c r="A1014">
        <v>1195</v>
      </c>
      <c r="B1014" t="s">
        <v>1554</v>
      </c>
      <c r="C1014" t="s">
        <v>192</v>
      </c>
      <c r="D1014" t="s">
        <v>4963</v>
      </c>
      <c r="E1014" s="190" t="s">
        <v>6882</v>
      </c>
    </row>
    <row r="1015" spans="1:5" hidden="1" x14ac:dyDescent="0.25">
      <c r="A1015">
        <v>1204</v>
      </c>
      <c r="B1015" t="s">
        <v>1555</v>
      </c>
      <c r="C1015" t="s">
        <v>192</v>
      </c>
      <c r="D1015" t="s">
        <v>4963</v>
      </c>
      <c r="E1015" s="190" t="s">
        <v>7569</v>
      </c>
    </row>
    <row r="1016" spans="1:5" hidden="1" x14ac:dyDescent="0.25">
      <c r="A1016">
        <v>1207</v>
      </c>
      <c r="B1016" t="s">
        <v>1556</v>
      </c>
      <c r="C1016" t="s">
        <v>192</v>
      </c>
      <c r="D1016" t="s">
        <v>4977</v>
      </c>
      <c r="E1016" s="190" t="s">
        <v>7570</v>
      </c>
    </row>
    <row r="1017" spans="1:5" hidden="1" x14ac:dyDescent="0.25">
      <c r="A1017">
        <v>1206</v>
      </c>
      <c r="B1017" t="s">
        <v>1557</v>
      </c>
      <c r="C1017" t="s">
        <v>192</v>
      </c>
      <c r="D1017" t="s">
        <v>4977</v>
      </c>
      <c r="E1017" s="190" t="s">
        <v>4980</v>
      </c>
    </row>
    <row r="1018" spans="1:5" hidden="1" x14ac:dyDescent="0.25">
      <c r="A1018">
        <v>1183</v>
      </c>
      <c r="B1018" t="s">
        <v>1558</v>
      </c>
      <c r="C1018" t="s">
        <v>192</v>
      </c>
      <c r="D1018" t="s">
        <v>4977</v>
      </c>
      <c r="E1018" s="190" t="s">
        <v>7482</v>
      </c>
    </row>
    <row r="1019" spans="1:5" hidden="1" x14ac:dyDescent="0.25">
      <c r="A1019">
        <v>42685</v>
      </c>
      <c r="B1019" t="s">
        <v>1559</v>
      </c>
      <c r="C1019" t="s">
        <v>192</v>
      </c>
      <c r="D1019" t="s">
        <v>4963</v>
      </c>
      <c r="E1019" s="190" t="s">
        <v>7571</v>
      </c>
    </row>
    <row r="1020" spans="1:5" hidden="1" x14ac:dyDescent="0.25">
      <c r="A1020">
        <v>42686</v>
      </c>
      <c r="B1020" t="s">
        <v>1560</v>
      </c>
      <c r="C1020" t="s">
        <v>192</v>
      </c>
      <c r="D1020" t="s">
        <v>4963</v>
      </c>
      <c r="E1020" s="190" t="s">
        <v>7572</v>
      </c>
    </row>
    <row r="1021" spans="1:5" hidden="1" x14ac:dyDescent="0.25">
      <c r="A1021">
        <v>12894</v>
      </c>
      <c r="B1021" t="s">
        <v>1561</v>
      </c>
      <c r="C1021" t="s">
        <v>192</v>
      </c>
      <c r="D1021" t="s">
        <v>4963</v>
      </c>
      <c r="E1021" s="190" t="s">
        <v>5248</v>
      </c>
    </row>
    <row r="1022" spans="1:5" hidden="1" x14ac:dyDescent="0.25">
      <c r="A1022">
        <v>12895</v>
      </c>
      <c r="B1022" t="s">
        <v>1562</v>
      </c>
      <c r="C1022" t="s">
        <v>192</v>
      </c>
      <c r="D1022" t="s">
        <v>4966</v>
      </c>
      <c r="E1022" s="190" t="s">
        <v>6660</v>
      </c>
    </row>
    <row r="1023" spans="1:5" hidden="1" x14ac:dyDescent="0.25">
      <c r="A1023">
        <v>1631</v>
      </c>
      <c r="B1023" t="s">
        <v>1563</v>
      </c>
      <c r="C1023" t="s">
        <v>192</v>
      </c>
      <c r="D1023" t="s">
        <v>4963</v>
      </c>
      <c r="E1023" s="190" t="s">
        <v>6691</v>
      </c>
    </row>
    <row r="1024" spans="1:5" hidden="1" x14ac:dyDescent="0.25">
      <c r="A1024">
        <v>1633</v>
      </c>
      <c r="B1024" t="s">
        <v>1564</v>
      </c>
      <c r="C1024" t="s">
        <v>192</v>
      </c>
      <c r="D1024" t="s">
        <v>4963</v>
      </c>
      <c r="E1024" s="190" t="s">
        <v>6692</v>
      </c>
    </row>
    <row r="1025" spans="1:5" hidden="1" x14ac:dyDescent="0.25">
      <c r="A1025">
        <v>10818</v>
      </c>
      <c r="B1025" t="s">
        <v>1565</v>
      </c>
      <c r="C1025" t="s">
        <v>208</v>
      </c>
      <c r="D1025" t="s">
        <v>4963</v>
      </c>
      <c r="E1025" s="190" t="s">
        <v>5208</v>
      </c>
    </row>
    <row r="1026" spans="1:5" hidden="1" x14ac:dyDescent="0.25">
      <c r="A1026">
        <v>41410</v>
      </c>
      <c r="B1026" t="s">
        <v>1566</v>
      </c>
      <c r="C1026" t="s">
        <v>192</v>
      </c>
      <c r="D1026" t="s">
        <v>4977</v>
      </c>
      <c r="E1026" s="190" t="s">
        <v>6358</v>
      </c>
    </row>
    <row r="1027" spans="1:5" hidden="1" x14ac:dyDescent="0.25">
      <c r="A1027">
        <v>41411</v>
      </c>
      <c r="B1027" t="s">
        <v>1567</v>
      </c>
      <c r="C1027" t="s">
        <v>192</v>
      </c>
      <c r="D1027" t="s">
        <v>4977</v>
      </c>
      <c r="E1027" s="190" t="s">
        <v>6359</v>
      </c>
    </row>
    <row r="1028" spans="1:5" hidden="1" x14ac:dyDescent="0.25">
      <c r="A1028">
        <v>41412</v>
      </c>
      <c r="B1028" t="s">
        <v>1568</v>
      </c>
      <c r="C1028" t="s">
        <v>192</v>
      </c>
      <c r="D1028" t="s">
        <v>4977</v>
      </c>
      <c r="E1028" s="190" t="s">
        <v>6360</v>
      </c>
    </row>
    <row r="1029" spans="1:5" hidden="1" x14ac:dyDescent="0.25">
      <c r="A1029">
        <v>41413</v>
      </c>
      <c r="B1029" t="s">
        <v>1569</v>
      </c>
      <c r="C1029" t="s">
        <v>192</v>
      </c>
      <c r="D1029" t="s">
        <v>4977</v>
      </c>
      <c r="E1029" s="190" t="s">
        <v>6361</v>
      </c>
    </row>
    <row r="1030" spans="1:5" hidden="1" x14ac:dyDescent="0.25">
      <c r="A1030">
        <v>39359</v>
      </c>
      <c r="B1030" t="s">
        <v>5209</v>
      </c>
      <c r="C1030" t="s">
        <v>192</v>
      </c>
      <c r="D1030" t="s">
        <v>4977</v>
      </c>
      <c r="E1030" s="190" t="s">
        <v>5210</v>
      </c>
    </row>
    <row r="1031" spans="1:5" hidden="1" x14ac:dyDescent="0.25">
      <c r="A1031">
        <v>39360</v>
      </c>
      <c r="B1031" t="s">
        <v>5211</v>
      </c>
      <c r="C1031" t="s">
        <v>192</v>
      </c>
      <c r="D1031" t="s">
        <v>4977</v>
      </c>
      <c r="E1031" s="190" t="s">
        <v>5210</v>
      </c>
    </row>
    <row r="1032" spans="1:5" hidden="1" x14ac:dyDescent="0.25">
      <c r="A1032">
        <v>10710</v>
      </c>
      <c r="B1032" t="s">
        <v>1570</v>
      </c>
      <c r="C1032" t="s">
        <v>191</v>
      </c>
      <c r="D1032" t="s">
        <v>4977</v>
      </c>
      <c r="E1032" s="190" t="s">
        <v>6693</v>
      </c>
    </row>
    <row r="1033" spans="1:5" hidden="1" x14ac:dyDescent="0.25">
      <c r="A1033">
        <v>10709</v>
      </c>
      <c r="B1033" t="s">
        <v>1572</v>
      </c>
      <c r="C1033" t="s">
        <v>191</v>
      </c>
      <c r="D1033" t="s">
        <v>4977</v>
      </c>
      <c r="E1033" s="190" t="s">
        <v>6694</v>
      </c>
    </row>
    <row r="1034" spans="1:5" hidden="1" x14ac:dyDescent="0.25">
      <c r="A1034">
        <v>39636</v>
      </c>
      <c r="B1034" t="s">
        <v>1573</v>
      </c>
      <c r="C1034" t="s">
        <v>191</v>
      </c>
      <c r="D1034" t="s">
        <v>4977</v>
      </c>
      <c r="E1034" s="190" t="s">
        <v>6695</v>
      </c>
    </row>
    <row r="1035" spans="1:5" hidden="1" x14ac:dyDescent="0.25">
      <c r="A1035">
        <v>10708</v>
      </c>
      <c r="B1035" t="s">
        <v>1574</v>
      </c>
      <c r="C1035" t="s">
        <v>191</v>
      </c>
      <c r="D1035" t="s">
        <v>4977</v>
      </c>
      <c r="E1035" s="190" t="s">
        <v>6696</v>
      </c>
    </row>
    <row r="1036" spans="1:5" hidden="1" x14ac:dyDescent="0.25">
      <c r="A1036">
        <v>39635</v>
      </c>
      <c r="B1036" t="s">
        <v>1575</v>
      </c>
      <c r="C1036" t="s">
        <v>191</v>
      </c>
      <c r="D1036" t="s">
        <v>4977</v>
      </c>
      <c r="E1036" s="190" t="s">
        <v>6697</v>
      </c>
    </row>
    <row r="1037" spans="1:5" hidden="1" x14ac:dyDescent="0.25">
      <c r="A1037">
        <v>6117</v>
      </c>
      <c r="B1037" t="s">
        <v>1576</v>
      </c>
      <c r="C1037" t="s">
        <v>223</v>
      </c>
      <c r="D1037" t="s">
        <v>4963</v>
      </c>
      <c r="E1037" s="190" t="s">
        <v>7117</v>
      </c>
    </row>
    <row r="1038" spans="1:5" hidden="1" x14ac:dyDescent="0.25">
      <c r="A1038">
        <v>40913</v>
      </c>
      <c r="B1038" t="s">
        <v>1577</v>
      </c>
      <c r="C1038" t="s">
        <v>224</v>
      </c>
      <c r="D1038" t="s">
        <v>4963</v>
      </c>
      <c r="E1038" s="190" t="s">
        <v>7118</v>
      </c>
    </row>
    <row r="1039" spans="1:5" hidden="1" x14ac:dyDescent="0.25">
      <c r="A1039">
        <v>1214</v>
      </c>
      <c r="B1039" t="s">
        <v>1578</v>
      </c>
      <c r="C1039" t="s">
        <v>223</v>
      </c>
      <c r="D1039" t="s">
        <v>4963</v>
      </c>
      <c r="E1039" s="190" t="s">
        <v>7573</v>
      </c>
    </row>
    <row r="1040" spans="1:5" hidden="1" x14ac:dyDescent="0.25">
      <c r="A1040">
        <v>40915</v>
      </c>
      <c r="B1040" t="s">
        <v>1579</v>
      </c>
      <c r="C1040" t="s">
        <v>224</v>
      </c>
      <c r="D1040" t="s">
        <v>4963</v>
      </c>
      <c r="E1040" s="190" t="s">
        <v>7574</v>
      </c>
    </row>
    <row r="1041" spans="1:5" hidden="1" x14ac:dyDescent="0.25">
      <c r="A1041">
        <v>1213</v>
      </c>
      <c r="B1041" t="s">
        <v>1580</v>
      </c>
      <c r="C1041" t="s">
        <v>223</v>
      </c>
      <c r="D1041" t="s">
        <v>4966</v>
      </c>
      <c r="E1041" s="190" t="s">
        <v>7129</v>
      </c>
    </row>
    <row r="1042" spans="1:5" hidden="1" x14ac:dyDescent="0.25">
      <c r="A1042">
        <v>40914</v>
      </c>
      <c r="B1042" t="s">
        <v>1581</v>
      </c>
      <c r="C1042" t="s">
        <v>224</v>
      </c>
      <c r="D1042" t="s">
        <v>4963</v>
      </c>
      <c r="E1042" s="190" t="s">
        <v>7130</v>
      </c>
    </row>
    <row r="1043" spans="1:5" hidden="1" x14ac:dyDescent="0.25">
      <c r="A1043">
        <v>5091</v>
      </c>
      <c r="B1043" t="s">
        <v>1582</v>
      </c>
      <c r="C1043" t="s">
        <v>192</v>
      </c>
      <c r="D1043" t="s">
        <v>4963</v>
      </c>
      <c r="E1043" s="190" t="s">
        <v>1870</v>
      </c>
    </row>
    <row r="1044" spans="1:5" hidden="1" x14ac:dyDescent="0.25">
      <c r="A1044">
        <v>14615</v>
      </c>
      <c r="B1044" t="s">
        <v>1583</v>
      </c>
      <c r="C1044" t="s">
        <v>192</v>
      </c>
      <c r="D1044" t="s">
        <v>4963</v>
      </c>
      <c r="E1044" s="190" t="s">
        <v>7575</v>
      </c>
    </row>
    <row r="1045" spans="1:5" hidden="1" x14ac:dyDescent="0.25">
      <c r="A1045">
        <v>2711</v>
      </c>
      <c r="B1045" t="s">
        <v>1584</v>
      </c>
      <c r="C1045" t="s">
        <v>192</v>
      </c>
      <c r="D1045" t="s">
        <v>4966</v>
      </c>
      <c r="E1045" s="190" t="s">
        <v>7576</v>
      </c>
    </row>
    <row r="1046" spans="1:5" hidden="1" x14ac:dyDescent="0.25">
      <c r="A1046">
        <v>37727</v>
      </c>
      <c r="B1046" t="s">
        <v>1585</v>
      </c>
      <c r="C1046" t="s">
        <v>192</v>
      </c>
      <c r="D1046" t="s">
        <v>4966</v>
      </c>
      <c r="E1046" s="190" t="s">
        <v>7577</v>
      </c>
    </row>
    <row r="1047" spans="1:5" hidden="1" x14ac:dyDescent="0.25">
      <c r="A1047">
        <v>37728</v>
      </c>
      <c r="B1047" t="s">
        <v>1586</v>
      </c>
      <c r="C1047" t="s">
        <v>192</v>
      </c>
      <c r="D1047" t="s">
        <v>4963</v>
      </c>
      <c r="E1047" s="190" t="s">
        <v>7578</v>
      </c>
    </row>
    <row r="1048" spans="1:5" hidden="1" x14ac:dyDescent="0.25">
      <c r="A1048">
        <v>37729</v>
      </c>
      <c r="B1048" t="s">
        <v>1587</v>
      </c>
      <c r="C1048" t="s">
        <v>192</v>
      </c>
      <c r="D1048" t="s">
        <v>4963</v>
      </c>
      <c r="E1048" s="190" t="s">
        <v>7579</v>
      </c>
    </row>
    <row r="1049" spans="1:5" hidden="1" x14ac:dyDescent="0.25">
      <c r="A1049">
        <v>37730</v>
      </c>
      <c r="B1049" t="s">
        <v>1588</v>
      </c>
      <c r="C1049" t="s">
        <v>192</v>
      </c>
      <c r="D1049" t="s">
        <v>4963</v>
      </c>
      <c r="E1049" s="190" t="s">
        <v>7580</v>
      </c>
    </row>
    <row r="1050" spans="1:5" hidden="1" x14ac:dyDescent="0.25">
      <c r="A1050">
        <v>37731</v>
      </c>
      <c r="B1050" t="s">
        <v>1589</v>
      </c>
      <c r="C1050" t="s">
        <v>192</v>
      </c>
      <c r="D1050" t="s">
        <v>4963</v>
      </c>
      <c r="E1050" s="190" t="s">
        <v>7581</v>
      </c>
    </row>
    <row r="1051" spans="1:5" hidden="1" x14ac:dyDescent="0.25">
      <c r="A1051">
        <v>37732</v>
      </c>
      <c r="B1051" t="s">
        <v>1590</v>
      </c>
      <c r="C1051" t="s">
        <v>192</v>
      </c>
      <c r="D1051" t="s">
        <v>4963</v>
      </c>
      <c r="E1051" s="190" t="s">
        <v>7582</v>
      </c>
    </row>
    <row r="1052" spans="1:5" hidden="1" x14ac:dyDescent="0.25">
      <c r="A1052">
        <v>42256</v>
      </c>
      <c r="B1052" t="s">
        <v>1591</v>
      </c>
      <c r="C1052" t="s">
        <v>208</v>
      </c>
      <c r="D1052" t="s">
        <v>4963</v>
      </c>
      <c r="E1052" s="190" t="s">
        <v>5231</v>
      </c>
    </row>
    <row r="1053" spans="1:5" hidden="1" x14ac:dyDescent="0.25">
      <c r="A1053">
        <v>42250</v>
      </c>
      <c r="B1053" t="s">
        <v>1592</v>
      </c>
      <c r="C1053" t="s">
        <v>289</v>
      </c>
      <c r="D1053" t="s">
        <v>4963</v>
      </c>
      <c r="E1053" s="190" t="s">
        <v>7583</v>
      </c>
    </row>
    <row r="1054" spans="1:5" hidden="1" x14ac:dyDescent="0.25">
      <c r="A1054">
        <v>4743</v>
      </c>
      <c r="B1054" t="s">
        <v>1593</v>
      </c>
      <c r="C1054" t="s">
        <v>222</v>
      </c>
      <c r="D1054" t="s">
        <v>4963</v>
      </c>
      <c r="E1054" s="190" t="s">
        <v>7584</v>
      </c>
    </row>
    <row r="1055" spans="1:5" hidden="1" x14ac:dyDescent="0.25">
      <c r="A1055">
        <v>4744</v>
      </c>
      <c r="B1055" t="s">
        <v>1594</v>
      </c>
      <c r="C1055" t="s">
        <v>222</v>
      </c>
      <c r="D1055" t="s">
        <v>4963</v>
      </c>
      <c r="E1055" s="190" t="s">
        <v>7585</v>
      </c>
    </row>
    <row r="1056" spans="1:5" hidden="1" x14ac:dyDescent="0.25">
      <c r="A1056">
        <v>4745</v>
      </c>
      <c r="B1056" t="s">
        <v>1595</v>
      </c>
      <c r="C1056" t="s">
        <v>222</v>
      </c>
      <c r="D1056" t="s">
        <v>4963</v>
      </c>
      <c r="E1056" s="190" t="s">
        <v>7586</v>
      </c>
    </row>
    <row r="1057" spans="1:5" hidden="1" x14ac:dyDescent="0.25">
      <c r="A1057">
        <v>36496</v>
      </c>
      <c r="B1057" t="s">
        <v>1596</v>
      </c>
      <c r="C1057" t="s">
        <v>192</v>
      </c>
      <c r="D1057" t="s">
        <v>4963</v>
      </c>
      <c r="E1057" s="190" t="s">
        <v>7587</v>
      </c>
    </row>
    <row r="1058" spans="1:5" hidden="1" x14ac:dyDescent="0.25">
      <c r="A1058">
        <v>10630</v>
      </c>
      <c r="B1058" t="s">
        <v>1597</v>
      </c>
      <c r="C1058" t="s">
        <v>192</v>
      </c>
      <c r="D1058" t="s">
        <v>4963</v>
      </c>
      <c r="E1058" s="190" t="s">
        <v>7588</v>
      </c>
    </row>
    <row r="1059" spans="1:5" hidden="1" x14ac:dyDescent="0.25">
      <c r="A1059">
        <v>37762</v>
      </c>
      <c r="B1059" t="s">
        <v>1598</v>
      </c>
      <c r="C1059" t="s">
        <v>192</v>
      </c>
      <c r="D1059" t="s">
        <v>4963</v>
      </c>
      <c r="E1059" s="190" t="s">
        <v>7589</v>
      </c>
    </row>
    <row r="1060" spans="1:5" hidden="1" x14ac:dyDescent="0.25">
      <c r="A1060">
        <v>37763</v>
      </c>
      <c r="B1060" t="s">
        <v>1599</v>
      </c>
      <c r="C1060" t="s">
        <v>192</v>
      </c>
      <c r="D1060" t="s">
        <v>4963</v>
      </c>
      <c r="E1060" s="190" t="s">
        <v>7590</v>
      </c>
    </row>
    <row r="1061" spans="1:5" hidden="1" x14ac:dyDescent="0.25">
      <c r="A1061">
        <v>41992</v>
      </c>
      <c r="B1061" t="s">
        <v>1600</v>
      </c>
      <c r="C1061" t="s">
        <v>192</v>
      </c>
      <c r="D1061" t="s">
        <v>4966</v>
      </c>
      <c r="E1061" s="190" t="s">
        <v>7591</v>
      </c>
    </row>
    <row r="1062" spans="1:5" hidden="1" x14ac:dyDescent="0.25">
      <c r="A1062">
        <v>13215</v>
      </c>
      <c r="B1062" t="s">
        <v>1601</v>
      </c>
      <c r="C1062" t="s">
        <v>192</v>
      </c>
      <c r="D1062" t="s">
        <v>4963</v>
      </c>
      <c r="E1062" s="190" t="s">
        <v>7592</v>
      </c>
    </row>
    <row r="1063" spans="1:5" hidden="1" x14ac:dyDescent="0.25">
      <c r="A1063">
        <v>4235</v>
      </c>
      <c r="B1063" t="s">
        <v>5212</v>
      </c>
      <c r="C1063" t="s">
        <v>223</v>
      </c>
      <c r="D1063" t="s">
        <v>4963</v>
      </c>
      <c r="E1063" s="190" t="s">
        <v>7593</v>
      </c>
    </row>
    <row r="1064" spans="1:5" hidden="1" x14ac:dyDescent="0.25">
      <c r="A1064">
        <v>40976</v>
      </c>
      <c r="B1064" t="s">
        <v>1602</v>
      </c>
      <c r="C1064" t="s">
        <v>224</v>
      </c>
      <c r="D1064" t="s">
        <v>4963</v>
      </c>
      <c r="E1064" s="190" t="s">
        <v>7594</v>
      </c>
    </row>
    <row r="1065" spans="1:5" hidden="1" x14ac:dyDescent="0.25">
      <c r="A1065">
        <v>43091</v>
      </c>
      <c r="B1065" t="s">
        <v>1603</v>
      </c>
      <c r="C1065" t="s">
        <v>192</v>
      </c>
      <c r="D1065" t="s">
        <v>4963</v>
      </c>
      <c r="E1065" s="190" t="s">
        <v>5214</v>
      </c>
    </row>
    <row r="1066" spans="1:5" hidden="1" x14ac:dyDescent="0.25">
      <c r="A1066">
        <v>43092</v>
      </c>
      <c r="B1066" t="s">
        <v>1604</v>
      </c>
      <c r="C1066" t="s">
        <v>192</v>
      </c>
      <c r="D1066" t="s">
        <v>4963</v>
      </c>
      <c r="E1066" s="190" t="s">
        <v>5215</v>
      </c>
    </row>
    <row r="1067" spans="1:5" hidden="1" x14ac:dyDescent="0.25">
      <c r="A1067">
        <v>43089</v>
      </c>
      <c r="B1067" t="s">
        <v>1605</v>
      </c>
      <c r="C1067" t="s">
        <v>192</v>
      </c>
      <c r="D1067" t="s">
        <v>4963</v>
      </c>
      <c r="E1067" s="190" t="s">
        <v>5216</v>
      </c>
    </row>
    <row r="1068" spans="1:5" hidden="1" x14ac:dyDescent="0.25">
      <c r="A1068">
        <v>43090</v>
      </c>
      <c r="B1068" t="s">
        <v>1606</v>
      </c>
      <c r="C1068" t="s">
        <v>192</v>
      </c>
      <c r="D1068" t="s">
        <v>4963</v>
      </c>
      <c r="E1068" s="190" t="s">
        <v>5217</v>
      </c>
    </row>
    <row r="1069" spans="1:5" hidden="1" x14ac:dyDescent="0.25">
      <c r="A1069">
        <v>41967</v>
      </c>
      <c r="B1069" t="s">
        <v>1607</v>
      </c>
      <c r="C1069" t="s">
        <v>193</v>
      </c>
      <c r="D1069" t="s">
        <v>4963</v>
      </c>
      <c r="E1069" s="190" t="s">
        <v>7595</v>
      </c>
    </row>
    <row r="1070" spans="1:5" hidden="1" x14ac:dyDescent="0.25">
      <c r="A1070">
        <v>12760</v>
      </c>
      <c r="B1070" t="s">
        <v>1608</v>
      </c>
      <c r="C1070" t="s">
        <v>191</v>
      </c>
      <c r="D1070" t="s">
        <v>4963</v>
      </c>
      <c r="E1070" s="190" t="s">
        <v>7596</v>
      </c>
    </row>
    <row r="1071" spans="1:5" hidden="1" x14ac:dyDescent="0.25">
      <c r="A1071">
        <v>12759</v>
      </c>
      <c r="B1071" t="s">
        <v>1609</v>
      </c>
      <c r="C1071" t="s">
        <v>191</v>
      </c>
      <c r="D1071" t="s">
        <v>4963</v>
      </c>
      <c r="E1071" s="190" t="s">
        <v>7597</v>
      </c>
    </row>
    <row r="1072" spans="1:5" hidden="1" x14ac:dyDescent="0.25">
      <c r="A1072">
        <v>43105</v>
      </c>
      <c r="B1072" t="s">
        <v>1610</v>
      </c>
      <c r="C1072" t="s">
        <v>208</v>
      </c>
      <c r="D1072" t="s">
        <v>4963</v>
      </c>
      <c r="E1072" s="190" t="s">
        <v>3889</v>
      </c>
    </row>
    <row r="1073" spans="1:5" hidden="1" x14ac:dyDescent="0.25">
      <c r="A1073">
        <v>40424</v>
      </c>
      <c r="B1073" t="s">
        <v>1611</v>
      </c>
      <c r="C1073" t="s">
        <v>208</v>
      </c>
      <c r="D1073" t="s">
        <v>4963</v>
      </c>
      <c r="E1073" s="190" t="s">
        <v>5218</v>
      </c>
    </row>
    <row r="1074" spans="1:5" hidden="1" x14ac:dyDescent="0.25">
      <c r="A1074">
        <v>1325</v>
      </c>
      <c r="B1074" t="s">
        <v>1612</v>
      </c>
      <c r="C1074" t="s">
        <v>208</v>
      </c>
      <c r="D1074" t="s">
        <v>4963</v>
      </c>
      <c r="E1074" s="190" t="s">
        <v>5219</v>
      </c>
    </row>
    <row r="1075" spans="1:5" hidden="1" x14ac:dyDescent="0.25">
      <c r="A1075">
        <v>1327</v>
      </c>
      <c r="B1075" t="s">
        <v>1614</v>
      </c>
      <c r="C1075" t="s">
        <v>208</v>
      </c>
      <c r="D1075" t="s">
        <v>4963</v>
      </c>
      <c r="E1075" s="190" t="s">
        <v>1849</v>
      </c>
    </row>
    <row r="1076" spans="1:5" hidden="1" x14ac:dyDescent="0.25">
      <c r="A1076">
        <v>1328</v>
      </c>
      <c r="B1076" t="s">
        <v>1615</v>
      </c>
      <c r="C1076" t="s">
        <v>208</v>
      </c>
      <c r="D1076" t="s">
        <v>4963</v>
      </c>
      <c r="E1076" s="190" t="s">
        <v>5220</v>
      </c>
    </row>
    <row r="1077" spans="1:5" hidden="1" x14ac:dyDescent="0.25">
      <c r="A1077">
        <v>1321</v>
      </c>
      <c r="B1077" t="s">
        <v>1616</v>
      </c>
      <c r="C1077" t="s">
        <v>208</v>
      </c>
      <c r="D1077" t="s">
        <v>4963</v>
      </c>
      <c r="E1077" s="190" t="s">
        <v>373</v>
      </c>
    </row>
    <row r="1078" spans="1:5" hidden="1" x14ac:dyDescent="0.25">
      <c r="A1078">
        <v>1318</v>
      </c>
      <c r="B1078" t="s">
        <v>1617</v>
      </c>
      <c r="C1078" t="s">
        <v>208</v>
      </c>
      <c r="D1078" t="s">
        <v>4963</v>
      </c>
      <c r="E1078" s="190" t="s">
        <v>667</v>
      </c>
    </row>
    <row r="1079" spans="1:5" hidden="1" x14ac:dyDescent="0.25">
      <c r="A1079">
        <v>1322</v>
      </c>
      <c r="B1079" t="s">
        <v>1618</v>
      </c>
      <c r="C1079" t="s">
        <v>208</v>
      </c>
      <c r="D1079" t="s">
        <v>4963</v>
      </c>
      <c r="E1079" s="190" t="s">
        <v>304</v>
      </c>
    </row>
    <row r="1080" spans="1:5" hidden="1" x14ac:dyDescent="0.25">
      <c r="A1080">
        <v>1323</v>
      </c>
      <c r="B1080" t="s">
        <v>1619</v>
      </c>
      <c r="C1080" t="s">
        <v>208</v>
      </c>
      <c r="D1080" t="s">
        <v>4963</v>
      </c>
      <c r="E1080" s="190" t="s">
        <v>304</v>
      </c>
    </row>
    <row r="1081" spans="1:5" hidden="1" x14ac:dyDescent="0.25">
      <c r="A1081">
        <v>1319</v>
      </c>
      <c r="B1081" t="s">
        <v>1620</v>
      </c>
      <c r="C1081" t="s">
        <v>208</v>
      </c>
      <c r="D1081" t="s">
        <v>4963</v>
      </c>
      <c r="E1081" s="190" t="s">
        <v>5221</v>
      </c>
    </row>
    <row r="1082" spans="1:5" hidden="1" x14ac:dyDescent="0.25">
      <c r="A1082">
        <v>11026</v>
      </c>
      <c r="B1082" t="s">
        <v>1621</v>
      </c>
      <c r="C1082" t="s">
        <v>208</v>
      </c>
      <c r="D1082" t="s">
        <v>4963</v>
      </c>
      <c r="E1082" s="190" t="s">
        <v>219</v>
      </c>
    </row>
    <row r="1083" spans="1:5" hidden="1" x14ac:dyDescent="0.25">
      <c r="A1083">
        <v>11027</v>
      </c>
      <c r="B1083" t="s">
        <v>1622</v>
      </c>
      <c r="C1083" t="s">
        <v>208</v>
      </c>
      <c r="D1083" t="s">
        <v>4963</v>
      </c>
      <c r="E1083" s="190" t="s">
        <v>2752</v>
      </c>
    </row>
    <row r="1084" spans="1:5" hidden="1" x14ac:dyDescent="0.25">
      <c r="A1084">
        <v>11046</v>
      </c>
      <c r="B1084" t="s">
        <v>1623</v>
      </c>
      <c r="C1084" t="s">
        <v>208</v>
      </c>
      <c r="D1084" t="s">
        <v>4963</v>
      </c>
      <c r="E1084" s="190" t="s">
        <v>288</v>
      </c>
    </row>
    <row r="1085" spans="1:5" hidden="1" x14ac:dyDescent="0.25">
      <c r="A1085">
        <v>11047</v>
      </c>
      <c r="B1085" t="s">
        <v>1624</v>
      </c>
      <c r="C1085" t="s">
        <v>208</v>
      </c>
      <c r="D1085" t="s">
        <v>4963</v>
      </c>
      <c r="E1085" s="190" t="s">
        <v>5222</v>
      </c>
    </row>
    <row r="1086" spans="1:5" hidden="1" x14ac:dyDescent="0.25">
      <c r="A1086">
        <v>43668</v>
      </c>
      <c r="B1086" t="s">
        <v>1625</v>
      </c>
      <c r="C1086" t="s">
        <v>208</v>
      </c>
      <c r="D1086" t="s">
        <v>4963</v>
      </c>
      <c r="E1086" s="190" t="s">
        <v>298</v>
      </c>
    </row>
    <row r="1087" spans="1:5" hidden="1" x14ac:dyDescent="0.25">
      <c r="A1087">
        <v>11049</v>
      </c>
      <c r="B1087" t="s">
        <v>1626</v>
      </c>
      <c r="C1087" t="s">
        <v>208</v>
      </c>
      <c r="D1087" t="s">
        <v>4966</v>
      </c>
      <c r="E1087" s="190" t="s">
        <v>5223</v>
      </c>
    </row>
    <row r="1088" spans="1:5" hidden="1" x14ac:dyDescent="0.25">
      <c r="A1088">
        <v>43106</v>
      </c>
      <c r="B1088" t="s">
        <v>1627</v>
      </c>
      <c r="C1088" t="s">
        <v>208</v>
      </c>
      <c r="D1088" t="s">
        <v>4963</v>
      </c>
      <c r="E1088" s="190" t="s">
        <v>1635</v>
      </c>
    </row>
    <row r="1089" spans="1:5" hidden="1" x14ac:dyDescent="0.25">
      <c r="A1089">
        <v>11051</v>
      </c>
      <c r="B1089" t="s">
        <v>1628</v>
      </c>
      <c r="C1089" t="s">
        <v>208</v>
      </c>
      <c r="D1089" t="s">
        <v>4963</v>
      </c>
      <c r="E1089" s="190" t="s">
        <v>5224</v>
      </c>
    </row>
    <row r="1090" spans="1:5" hidden="1" x14ac:dyDescent="0.25">
      <c r="A1090">
        <v>11061</v>
      </c>
      <c r="B1090" t="s">
        <v>1629</v>
      </c>
      <c r="C1090" t="s">
        <v>208</v>
      </c>
      <c r="D1090" t="s">
        <v>4963</v>
      </c>
      <c r="E1090" s="190" t="s">
        <v>5225</v>
      </c>
    </row>
    <row r="1091" spans="1:5" hidden="1" x14ac:dyDescent="0.25">
      <c r="A1091">
        <v>43667</v>
      </c>
      <c r="B1091" t="s">
        <v>1630</v>
      </c>
      <c r="C1091" t="s">
        <v>208</v>
      </c>
      <c r="D1091" t="s">
        <v>4963</v>
      </c>
      <c r="E1091" s="190" t="s">
        <v>5226</v>
      </c>
    </row>
    <row r="1092" spans="1:5" hidden="1" x14ac:dyDescent="0.25">
      <c r="A1092">
        <v>1333</v>
      </c>
      <c r="B1092" t="s">
        <v>1631</v>
      </c>
      <c r="C1092" t="s">
        <v>208</v>
      </c>
      <c r="D1092" t="s">
        <v>4963</v>
      </c>
      <c r="E1092" s="190" t="s">
        <v>5227</v>
      </c>
    </row>
    <row r="1093" spans="1:5" hidden="1" x14ac:dyDescent="0.25">
      <c r="A1093">
        <v>1330</v>
      </c>
      <c r="B1093" t="s">
        <v>1632</v>
      </c>
      <c r="C1093" t="s">
        <v>208</v>
      </c>
      <c r="D1093" t="s">
        <v>4963</v>
      </c>
      <c r="E1093" s="190" t="s">
        <v>5228</v>
      </c>
    </row>
    <row r="1094" spans="1:5" hidden="1" x14ac:dyDescent="0.25">
      <c r="A1094">
        <v>10957</v>
      </c>
      <c r="B1094" t="s">
        <v>1633</v>
      </c>
      <c r="C1094" t="s">
        <v>208</v>
      </c>
      <c r="D1094" t="s">
        <v>4963</v>
      </c>
      <c r="E1094" s="190" t="s">
        <v>5229</v>
      </c>
    </row>
    <row r="1095" spans="1:5" hidden="1" x14ac:dyDescent="0.25">
      <c r="A1095">
        <v>1332</v>
      </c>
      <c r="B1095" t="s">
        <v>1634</v>
      </c>
      <c r="C1095" t="s">
        <v>208</v>
      </c>
      <c r="D1095" t="s">
        <v>4963</v>
      </c>
      <c r="E1095" s="190" t="s">
        <v>5230</v>
      </c>
    </row>
    <row r="1096" spans="1:5" hidden="1" x14ac:dyDescent="0.25">
      <c r="A1096">
        <v>1334</v>
      </c>
      <c r="B1096" t="s">
        <v>1636</v>
      </c>
      <c r="C1096" t="s">
        <v>208</v>
      </c>
      <c r="D1096" t="s">
        <v>4963</v>
      </c>
      <c r="E1096" s="190" t="s">
        <v>5231</v>
      </c>
    </row>
    <row r="1097" spans="1:5" hidden="1" x14ac:dyDescent="0.25">
      <c r="A1097">
        <v>1335</v>
      </c>
      <c r="B1097" t="s">
        <v>1637</v>
      </c>
      <c r="C1097" t="s">
        <v>208</v>
      </c>
      <c r="D1097" t="s">
        <v>4963</v>
      </c>
      <c r="E1097" s="190" t="s">
        <v>5232</v>
      </c>
    </row>
    <row r="1098" spans="1:5" hidden="1" x14ac:dyDescent="0.25">
      <c r="A1098">
        <v>40425</v>
      </c>
      <c r="B1098" t="s">
        <v>1638</v>
      </c>
      <c r="C1098" t="s">
        <v>208</v>
      </c>
      <c r="D1098" t="s">
        <v>4963</v>
      </c>
      <c r="E1098" s="190" t="s">
        <v>5233</v>
      </c>
    </row>
    <row r="1099" spans="1:5" hidden="1" x14ac:dyDescent="0.25">
      <c r="A1099">
        <v>1337</v>
      </c>
      <c r="B1099" t="s">
        <v>1639</v>
      </c>
      <c r="C1099" t="s">
        <v>208</v>
      </c>
      <c r="D1099" t="s">
        <v>4963</v>
      </c>
      <c r="E1099" s="190" t="s">
        <v>5229</v>
      </c>
    </row>
    <row r="1100" spans="1:5" hidden="1" x14ac:dyDescent="0.25">
      <c r="A1100">
        <v>1338</v>
      </c>
      <c r="B1100" t="s">
        <v>5234</v>
      </c>
      <c r="C1100" t="s">
        <v>191</v>
      </c>
      <c r="D1100" t="s">
        <v>4966</v>
      </c>
      <c r="E1100" s="190" t="s">
        <v>7598</v>
      </c>
    </row>
    <row r="1101" spans="1:5" hidden="1" x14ac:dyDescent="0.25">
      <c r="A1101">
        <v>1340</v>
      </c>
      <c r="B1101" t="s">
        <v>5235</v>
      </c>
      <c r="C1101" t="s">
        <v>191</v>
      </c>
      <c r="D1101" t="s">
        <v>4963</v>
      </c>
      <c r="E1101" s="190" t="s">
        <v>7599</v>
      </c>
    </row>
    <row r="1102" spans="1:5" hidden="1" x14ac:dyDescent="0.25">
      <c r="A1102">
        <v>1341</v>
      </c>
      <c r="B1102" t="s">
        <v>5236</v>
      </c>
      <c r="C1102" t="s">
        <v>191</v>
      </c>
      <c r="D1102" t="s">
        <v>4963</v>
      </c>
      <c r="E1102" s="190" t="s">
        <v>7600</v>
      </c>
    </row>
    <row r="1103" spans="1:5" hidden="1" x14ac:dyDescent="0.25">
      <c r="A1103">
        <v>34659</v>
      </c>
      <c r="B1103" t="s">
        <v>1640</v>
      </c>
      <c r="C1103" t="s">
        <v>191</v>
      </c>
      <c r="D1103" t="s">
        <v>4963</v>
      </c>
      <c r="E1103" s="190" t="s">
        <v>7150</v>
      </c>
    </row>
    <row r="1104" spans="1:5" hidden="1" x14ac:dyDescent="0.25">
      <c r="A1104">
        <v>34514</v>
      </c>
      <c r="B1104" t="s">
        <v>1641</v>
      </c>
      <c r="C1104" t="s">
        <v>191</v>
      </c>
      <c r="D1104" t="s">
        <v>4966</v>
      </c>
      <c r="E1104" s="190" t="s">
        <v>7601</v>
      </c>
    </row>
    <row r="1105" spans="1:5" hidden="1" x14ac:dyDescent="0.25">
      <c r="A1105">
        <v>34660</v>
      </c>
      <c r="B1105" t="s">
        <v>1642</v>
      </c>
      <c r="C1105" t="s">
        <v>191</v>
      </c>
      <c r="D1105" t="s">
        <v>4963</v>
      </c>
      <c r="E1105" s="190" t="s">
        <v>7602</v>
      </c>
    </row>
    <row r="1106" spans="1:5" hidden="1" x14ac:dyDescent="0.25">
      <c r="A1106">
        <v>34661</v>
      </c>
      <c r="B1106" t="s">
        <v>1643</v>
      </c>
      <c r="C1106" t="s">
        <v>191</v>
      </c>
      <c r="D1106" t="s">
        <v>4963</v>
      </c>
      <c r="E1106" s="190" t="s">
        <v>6362</v>
      </c>
    </row>
    <row r="1107" spans="1:5" hidden="1" x14ac:dyDescent="0.25">
      <c r="A1107">
        <v>34667</v>
      </c>
      <c r="B1107" t="s">
        <v>1644</v>
      </c>
      <c r="C1107" t="s">
        <v>191</v>
      </c>
      <c r="D1107" t="s">
        <v>4963</v>
      </c>
      <c r="E1107" s="190" t="s">
        <v>7603</v>
      </c>
    </row>
    <row r="1108" spans="1:5" hidden="1" x14ac:dyDescent="0.25">
      <c r="A1108">
        <v>34668</v>
      </c>
      <c r="B1108" t="s">
        <v>1645</v>
      </c>
      <c r="C1108" t="s">
        <v>191</v>
      </c>
      <c r="D1108" t="s">
        <v>4963</v>
      </c>
      <c r="E1108" s="190" t="s">
        <v>7604</v>
      </c>
    </row>
    <row r="1109" spans="1:5" hidden="1" x14ac:dyDescent="0.25">
      <c r="A1109">
        <v>34741</v>
      </c>
      <c r="B1109" t="s">
        <v>1646</v>
      </c>
      <c r="C1109" t="s">
        <v>191</v>
      </c>
      <c r="D1109" t="s">
        <v>4963</v>
      </c>
      <c r="E1109" s="190" t="s">
        <v>7605</v>
      </c>
    </row>
    <row r="1110" spans="1:5" hidden="1" x14ac:dyDescent="0.25">
      <c r="A1110">
        <v>34664</v>
      </c>
      <c r="B1110" t="s">
        <v>1647</v>
      </c>
      <c r="C1110" t="s">
        <v>191</v>
      </c>
      <c r="D1110" t="s">
        <v>4963</v>
      </c>
      <c r="E1110" s="190" t="s">
        <v>6363</v>
      </c>
    </row>
    <row r="1111" spans="1:5" hidden="1" x14ac:dyDescent="0.25">
      <c r="A1111">
        <v>34665</v>
      </c>
      <c r="B1111" t="s">
        <v>1648</v>
      </c>
      <c r="C1111" t="s">
        <v>191</v>
      </c>
      <c r="D1111" t="s">
        <v>4963</v>
      </c>
      <c r="E1111" s="190" t="s">
        <v>7606</v>
      </c>
    </row>
    <row r="1112" spans="1:5" hidden="1" x14ac:dyDescent="0.25">
      <c r="A1112">
        <v>34666</v>
      </c>
      <c r="B1112" t="s">
        <v>1649</v>
      </c>
      <c r="C1112" t="s">
        <v>191</v>
      </c>
      <c r="D1112" t="s">
        <v>4963</v>
      </c>
      <c r="E1112" s="190" t="s">
        <v>7607</v>
      </c>
    </row>
    <row r="1113" spans="1:5" hidden="1" x14ac:dyDescent="0.25">
      <c r="A1113">
        <v>34669</v>
      </c>
      <c r="B1113" t="s">
        <v>1650</v>
      </c>
      <c r="C1113" t="s">
        <v>191</v>
      </c>
      <c r="D1113" t="s">
        <v>4963</v>
      </c>
      <c r="E1113" s="190" t="s">
        <v>7553</v>
      </c>
    </row>
    <row r="1114" spans="1:5" hidden="1" x14ac:dyDescent="0.25">
      <c r="A1114">
        <v>34670</v>
      </c>
      <c r="B1114" t="s">
        <v>1651</v>
      </c>
      <c r="C1114" t="s">
        <v>191</v>
      </c>
      <c r="D1114" t="s">
        <v>4963</v>
      </c>
      <c r="E1114" s="190" t="s">
        <v>7608</v>
      </c>
    </row>
    <row r="1115" spans="1:5" hidden="1" x14ac:dyDescent="0.25">
      <c r="A1115">
        <v>34671</v>
      </c>
      <c r="B1115" t="s">
        <v>1652</v>
      </c>
      <c r="C1115" t="s">
        <v>191</v>
      </c>
      <c r="D1115" t="s">
        <v>4963</v>
      </c>
      <c r="E1115" s="190" t="s">
        <v>421</v>
      </c>
    </row>
    <row r="1116" spans="1:5" hidden="1" x14ac:dyDescent="0.25">
      <c r="A1116">
        <v>34672</v>
      </c>
      <c r="B1116" t="s">
        <v>1653</v>
      </c>
      <c r="C1116" t="s">
        <v>191</v>
      </c>
      <c r="D1116" t="s">
        <v>4963</v>
      </c>
      <c r="E1116" s="190" t="s">
        <v>7609</v>
      </c>
    </row>
    <row r="1117" spans="1:5" hidden="1" x14ac:dyDescent="0.25">
      <c r="A1117">
        <v>34673</v>
      </c>
      <c r="B1117" t="s">
        <v>1654</v>
      </c>
      <c r="C1117" t="s">
        <v>191</v>
      </c>
      <c r="D1117" t="s">
        <v>4963</v>
      </c>
      <c r="E1117" s="190" t="s">
        <v>7610</v>
      </c>
    </row>
    <row r="1118" spans="1:5" hidden="1" x14ac:dyDescent="0.25">
      <c r="A1118">
        <v>34674</v>
      </c>
      <c r="B1118" t="s">
        <v>1655</v>
      </c>
      <c r="C1118" t="s">
        <v>191</v>
      </c>
      <c r="D1118" t="s">
        <v>4963</v>
      </c>
      <c r="E1118" s="190" t="s">
        <v>7611</v>
      </c>
    </row>
    <row r="1119" spans="1:5" hidden="1" x14ac:dyDescent="0.25">
      <c r="A1119">
        <v>34675</v>
      </c>
      <c r="B1119" t="s">
        <v>1656</v>
      </c>
      <c r="C1119" t="s">
        <v>191</v>
      </c>
      <c r="D1119" t="s">
        <v>4963</v>
      </c>
      <c r="E1119" s="190" t="s">
        <v>5624</v>
      </c>
    </row>
    <row r="1120" spans="1:5" hidden="1" x14ac:dyDescent="0.25">
      <c r="A1120">
        <v>34676</v>
      </c>
      <c r="B1120" t="s">
        <v>1657</v>
      </c>
      <c r="C1120" t="s">
        <v>191</v>
      </c>
      <c r="D1120" t="s">
        <v>4963</v>
      </c>
      <c r="E1120" s="190" t="s">
        <v>7612</v>
      </c>
    </row>
    <row r="1121" spans="1:5" hidden="1" x14ac:dyDescent="0.25">
      <c r="A1121">
        <v>34677</v>
      </c>
      <c r="B1121" t="s">
        <v>1658</v>
      </c>
      <c r="C1121" t="s">
        <v>191</v>
      </c>
      <c r="D1121" t="s">
        <v>4963</v>
      </c>
      <c r="E1121" s="190" t="s">
        <v>7613</v>
      </c>
    </row>
    <row r="1122" spans="1:5" hidden="1" x14ac:dyDescent="0.25">
      <c r="A1122">
        <v>43126</v>
      </c>
      <c r="B1122" t="s">
        <v>1659</v>
      </c>
      <c r="C1122" t="s">
        <v>191</v>
      </c>
      <c r="D1122" t="s">
        <v>4963</v>
      </c>
      <c r="E1122" s="190" t="s">
        <v>7614</v>
      </c>
    </row>
    <row r="1123" spans="1:5" hidden="1" x14ac:dyDescent="0.25">
      <c r="A1123">
        <v>43124</v>
      </c>
      <c r="B1123" t="s">
        <v>1660</v>
      </c>
      <c r="C1123" t="s">
        <v>191</v>
      </c>
      <c r="D1123" t="s">
        <v>4963</v>
      </c>
      <c r="E1123" s="190" t="s">
        <v>7615</v>
      </c>
    </row>
    <row r="1124" spans="1:5" hidden="1" x14ac:dyDescent="0.25">
      <c r="A1124">
        <v>43125</v>
      </c>
      <c r="B1124" t="s">
        <v>1661</v>
      </c>
      <c r="C1124" t="s">
        <v>191</v>
      </c>
      <c r="D1124" t="s">
        <v>4963</v>
      </c>
      <c r="E1124" s="190" t="s">
        <v>7616</v>
      </c>
    </row>
    <row r="1125" spans="1:5" hidden="1" x14ac:dyDescent="0.25">
      <c r="A1125">
        <v>40623</v>
      </c>
      <c r="B1125" t="s">
        <v>1662</v>
      </c>
      <c r="C1125" t="s">
        <v>240</v>
      </c>
      <c r="D1125" t="s">
        <v>4963</v>
      </c>
      <c r="E1125" s="190" t="s">
        <v>5239</v>
      </c>
    </row>
    <row r="1126" spans="1:5" hidden="1" x14ac:dyDescent="0.25">
      <c r="A1126">
        <v>43701</v>
      </c>
      <c r="B1126" t="s">
        <v>1663</v>
      </c>
      <c r="C1126" t="s">
        <v>208</v>
      </c>
      <c r="D1126" t="s">
        <v>4966</v>
      </c>
      <c r="E1126" s="190" t="s">
        <v>5240</v>
      </c>
    </row>
    <row r="1127" spans="1:5" hidden="1" x14ac:dyDescent="0.25">
      <c r="A1127">
        <v>1345</v>
      </c>
      <c r="B1127" t="s">
        <v>1664</v>
      </c>
      <c r="C1127" t="s">
        <v>191</v>
      </c>
      <c r="D1127" t="s">
        <v>4963</v>
      </c>
      <c r="E1127" s="190" t="s">
        <v>6365</v>
      </c>
    </row>
    <row r="1128" spans="1:5" hidden="1" x14ac:dyDescent="0.25">
      <c r="A1128">
        <v>1346</v>
      </c>
      <c r="B1128" t="s">
        <v>1665</v>
      </c>
      <c r="C1128" t="s">
        <v>191</v>
      </c>
      <c r="D1128" t="s">
        <v>4963</v>
      </c>
      <c r="E1128" s="190" t="s">
        <v>6366</v>
      </c>
    </row>
    <row r="1129" spans="1:5" hidden="1" x14ac:dyDescent="0.25">
      <c r="A1129">
        <v>1347</v>
      </c>
      <c r="B1129" t="s">
        <v>1666</v>
      </c>
      <c r="C1129" t="s">
        <v>191</v>
      </c>
      <c r="D1129" t="s">
        <v>4963</v>
      </c>
      <c r="E1129" s="190" t="s">
        <v>6367</v>
      </c>
    </row>
    <row r="1130" spans="1:5" hidden="1" x14ac:dyDescent="0.25">
      <c r="A1130">
        <v>43678</v>
      </c>
      <c r="B1130" t="s">
        <v>1667</v>
      </c>
      <c r="C1130" t="s">
        <v>191</v>
      </c>
      <c r="D1130" t="s">
        <v>4963</v>
      </c>
      <c r="E1130" s="190" t="s">
        <v>6368</v>
      </c>
    </row>
    <row r="1131" spans="1:5" hidden="1" x14ac:dyDescent="0.25">
      <c r="A1131">
        <v>43680</v>
      </c>
      <c r="B1131" t="s">
        <v>1668</v>
      </c>
      <c r="C1131" t="s">
        <v>191</v>
      </c>
      <c r="D1131" t="s">
        <v>4963</v>
      </c>
      <c r="E1131" s="190" t="s">
        <v>6369</v>
      </c>
    </row>
    <row r="1132" spans="1:5" hidden="1" x14ac:dyDescent="0.25">
      <c r="A1132">
        <v>43679</v>
      </c>
      <c r="B1132" t="s">
        <v>1669</v>
      </c>
      <c r="C1132" t="s">
        <v>191</v>
      </c>
      <c r="D1132" t="s">
        <v>4963</v>
      </c>
      <c r="E1132" s="190" t="s">
        <v>4863</v>
      </c>
    </row>
    <row r="1133" spans="1:5" hidden="1" x14ac:dyDescent="0.25">
      <c r="A1133">
        <v>1355</v>
      </c>
      <c r="B1133" t="s">
        <v>1670</v>
      </c>
      <c r="C1133" t="s">
        <v>191</v>
      </c>
      <c r="D1133" t="s">
        <v>4963</v>
      </c>
      <c r="E1133" s="190" t="s">
        <v>6370</v>
      </c>
    </row>
    <row r="1134" spans="1:5" hidden="1" x14ac:dyDescent="0.25">
      <c r="A1134">
        <v>1358</v>
      </c>
      <c r="B1134" t="s">
        <v>1671</v>
      </c>
      <c r="C1134" t="s">
        <v>191</v>
      </c>
      <c r="D1134" t="s">
        <v>4963</v>
      </c>
      <c r="E1134" s="190" t="s">
        <v>6371</v>
      </c>
    </row>
    <row r="1135" spans="1:5" hidden="1" x14ac:dyDescent="0.25">
      <c r="A1135">
        <v>43681</v>
      </c>
      <c r="B1135" t="s">
        <v>1672</v>
      </c>
      <c r="C1135" t="s">
        <v>191</v>
      </c>
      <c r="D1135" t="s">
        <v>4966</v>
      </c>
      <c r="E1135" s="190" t="s">
        <v>5101</v>
      </c>
    </row>
    <row r="1136" spans="1:5" hidden="1" x14ac:dyDescent="0.25">
      <c r="A1136">
        <v>43677</v>
      </c>
      <c r="B1136" t="s">
        <v>1673</v>
      </c>
      <c r="C1136" t="s">
        <v>191</v>
      </c>
      <c r="D1136" t="s">
        <v>4963</v>
      </c>
      <c r="E1136" s="190" t="s">
        <v>5809</v>
      </c>
    </row>
    <row r="1137" spans="1:5" hidden="1" x14ac:dyDescent="0.25">
      <c r="A1137">
        <v>43682</v>
      </c>
      <c r="B1137" t="s">
        <v>1674</v>
      </c>
      <c r="C1137" t="s">
        <v>191</v>
      </c>
      <c r="D1137" t="s">
        <v>4963</v>
      </c>
      <c r="E1137" s="190" t="s">
        <v>6372</v>
      </c>
    </row>
    <row r="1138" spans="1:5" hidden="1" x14ac:dyDescent="0.25">
      <c r="A1138">
        <v>20971</v>
      </c>
      <c r="B1138" t="s">
        <v>1675</v>
      </c>
      <c r="C1138" t="s">
        <v>192</v>
      </c>
      <c r="D1138" t="s">
        <v>4963</v>
      </c>
      <c r="E1138" s="190" t="s">
        <v>5242</v>
      </c>
    </row>
    <row r="1139" spans="1:5" hidden="1" x14ac:dyDescent="0.25">
      <c r="A1139">
        <v>39746</v>
      </c>
      <c r="B1139" t="s">
        <v>5243</v>
      </c>
      <c r="C1139" t="s">
        <v>192</v>
      </c>
      <c r="D1139" t="s">
        <v>4963</v>
      </c>
      <c r="E1139" s="190" t="s">
        <v>5244</v>
      </c>
    </row>
    <row r="1140" spans="1:5" hidden="1" x14ac:dyDescent="0.25">
      <c r="A1140">
        <v>13279</v>
      </c>
      <c r="B1140" t="s">
        <v>1676</v>
      </c>
      <c r="C1140" t="s">
        <v>208</v>
      </c>
      <c r="D1140" t="s">
        <v>4963</v>
      </c>
      <c r="E1140" s="190" t="s">
        <v>352</v>
      </c>
    </row>
    <row r="1141" spans="1:5" hidden="1" x14ac:dyDescent="0.25">
      <c r="A1141">
        <v>11977</v>
      </c>
      <c r="B1141" t="s">
        <v>6700</v>
      </c>
      <c r="C1141" t="s">
        <v>192</v>
      </c>
      <c r="D1141" t="s">
        <v>4963</v>
      </c>
      <c r="E1141" s="190" t="s">
        <v>1807</v>
      </c>
    </row>
    <row r="1142" spans="1:5" hidden="1" x14ac:dyDescent="0.25">
      <c r="A1142">
        <v>11976</v>
      </c>
      <c r="B1142" t="s">
        <v>6701</v>
      </c>
      <c r="C1142" t="s">
        <v>192</v>
      </c>
      <c r="D1142" t="s">
        <v>4963</v>
      </c>
      <c r="E1142" s="190" t="s">
        <v>409</v>
      </c>
    </row>
    <row r="1143" spans="1:5" hidden="1" x14ac:dyDescent="0.25">
      <c r="A1143">
        <v>11975</v>
      </c>
      <c r="B1143" t="s">
        <v>6702</v>
      </c>
      <c r="C1143" t="s">
        <v>192</v>
      </c>
      <c r="D1143" t="s">
        <v>4963</v>
      </c>
      <c r="E1143" s="190" t="s">
        <v>5245</v>
      </c>
    </row>
    <row r="1144" spans="1:5" hidden="1" x14ac:dyDescent="0.25">
      <c r="A1144">
        <v>1368</v>
      </c>
      <c r="B1144" t="s">
        <v>1677</v>
      </c>
      <c r="C1144" t="s">
        <v>192</v>
      </c>
      <c r="D1144" t="s">
        <v>4966</v>
      </c>
      <c r="E1144" s="190" t="s">
        <v>7617</v>
      </c>
    </row>
    <row r="1145" spans="1:5" hidden="1" x14ac:dyDescent="0.25">
      <c r="A1145">
        <v>1367</v>
      </c>
      <c r="B1145" t="s">
        <v>1678</v>
      </c>
      <c r="C1145" t="s">
        <v>192</v>
      </c>
      <c r="D1145" t="s">
        <v>4963</v>
      </c>
      <c r="E1145" s="190" t="s">
        <v>7618</v>
      </c>
    </row>
    <row r="1146" spans="1:5" hidden="1" x14ac:dyDescent="0.25">
      <c r="A1146">
        <v>1380</v>
      </c>
      <c r="B1146" t="s">
        <v>5246</v>
      </c>
      <c r="C1146" t="s">
        <v>208</v>
      </c>
      <c r="D1146" t="s">
        <v>4963</v>
      </c>
      <c r="E1146" s="190" t="s">
        <v>6373</v>
      </c>
    </row>
    <row r="1147" spans="1:5" hidden="1" x14ac:dyDescent="0.25">
      <c r="A1147">
        <v>1375</v>
      </c>
      <c r="B1147" t="s">
        <v>1679</v>
      </c>
      <c r="C1147" t="s">
        <v>208</v>
      </c>
      <c r="D1147" t="s">
        <v>4963</v>
      </c>
      <c r="E1147" s="190" t="s">
        <v>303</v>
      </c>
    </row>
    <row r="1148" spans="1:5" hidden="1" x14ac:dyDescent="0.25">
      <c r="A1148">
        <v>1379</v>
      </c>
      <c r="B1148" t="s">
        <v>1681</v>
      </c>
      <c r="C1148" t="s">
        <v>208</v>
      </c>
      <c r="D1148" t="s">
        <v>4966</v>
      </c>
      <c r="E1148" s="190" t="s">
        <v>6374</v>
      </c>
    </row>
    <row r="1149" spans="1:5" hidden="1" x14ac:dyDescent="0.25">
      <c r="A1149">
        <v>13284</v>
      </c>
      <c r="B1149" t="s">
        <v>1682</v>
      </c>
      <c r="C1149" t="s">
        <v>208</v>
      </c>
      <c r="D1149" t="s">
        <v>4963</v>
      </c>
      <c r="E1149" s="190" t="s">
        <v>6375</v>
      </c>
    </row>
    <row r="1150" spans="1:5" hidden="1" x14ac:dyDescent="0.25">
      <c r="A1150">
        <v>44528</v>
      </c>
      <c r="B1150" t="s">
        <v>5247</v>
      </c>
      <c r="C1150" t="s">
        <v>208</v>
      </c>
      <c r="D1150" t="s">
        <v>4963</v>
      </c>
      <c r="E1150" s="190" t="s">
        <v>4969</v>
      </c>
    </row>
    <row r="1151" spans="1:5" hidden="1" x14ac:dyDescent="0.25">
      <c r="A1151">
        <v>34753</v>
      </c>
      <c r="B1151" t="s">
        <v>1683</v>
      </c>
      <c r="C1151" t="s">
        <v>208</v>
      </c>
      <c r="D1151" t="s">
        <v>4963</v>
      </c>
      <c r="E1151" s="190" t="s">
        <v>6376</v>
      </c>
    </row>
    <row r="1152" spans="1:5" hidden="1" x14ac:dyDescent="0.25">
      <c r="A1152">
        <v>420</v>
      </c>
      <c r="B1152" t="s">
        <v>1684</v>
      </c>
      <c r="C1152" t="s">
        <v>192</v>
      </c>
      <c r="D1152" t="s">
        <v>4977</v>
      </c>
      <c r="E1152" s="190" t="s">
        <v>7619</v>
      </c>
    </row>
    <row r="1153" spans="1:5" hidden="1" x14ac:dyDescent="0.25">
      <c r="A1153">
        <v>12327</v>
      </c>
      <c r="B1153" t="s">
        <v>1685</v>
      </c>
      <c r="C1153" t="s">
        <v>192</v>
      </c>
      <c r="D1153" t="s">
        <v>4977</v>
      </c>
      <c r="E1153" s="190" t="s">
        <v>7620</v>
      </c>
    </row>
    <row r="1154" spans="1:5" hidden="1" x14ac:dyDescent="0.25">
      <c r="A1154">
        <v>36148</v>
      </c>
      <c r="B1154" t="s">
        <v>1686</v>
      </c>
      <c r="C1154" t="s">
        <v>192</v>
      </c>
      <c r="D1154" t="s">
        <v>4963</v>
      </c>
      <c r="E1154" s="190" t="s">
        <v>7384</v>
      </c>
    </row>
    <row r="1155" spans="1:5" hidden="1" x14ac:dyDescent="0.25">
      <c r="A1155">
        <v>12329</v>
      </c>
      <c r="B1155" t="s">
        <v>1687</v>
      </c>
      <c r="C1155" t="s">
        <v>208</v>
      </c>
      <c r="D1155" t="s">
        <v>4963</v>
      </c>
      <c r="E1155" s="190" t="s">
        <v>7621</v>
      </c>
    </row>
    <row r="1156" spans="1:5" hidden="1" x14ac:dyDescent="0.25">
      <c r="A1156">
        <v>1339</v>
      </c>
      <c r="B1156" t="s">
        <v>7622</v>
      </c>
      <c r="C1156" t="s">
        <v>208</v>
      </c>
      <c r="D1156" t="s">
        <v>4963</v>
      </c>
      <c r="E1156" s="190" t="s">
        <v>7623</v>
      </c>
    </row>
    <row r="1157" spans="1:5" hidden="1" x14ac:dyDescent="0.25">
      <c r="A1157">
        <v>44396</v>
      </c>
      <c r="B1157" t="s">
        <v>1688</v>
      </c>
      <c r="C1157" t="s">
        <v>208</v>
      </c>
      <c r="D1157" t="s">
        <v>4963</v>
      </c>
      <c r="E1157" s="190" t="s">
        <v>7624</v>
      </c>
    </row>
    <row r="1158" spans="1:5" hidden="1" x14ac:dyDescent="0.25">
      <c r="A1158">
        <v>44327</v>
      </c>
      <c r="B1158" t="s">
        <v>1689</v>
      </c>
      <c r="C1158" t="s">
        <v>193</v>
      </c>
      <c r="D1158" t="s">
        <v>4963</v>
      </c>
      <c r="E1158" s="190" t="s">
        <v>7625</v>
      </c>
    </row>
    <row r="1159" spans="1:5" hidden="1" x14ac:dyDescent="0.25">
      <c r="A1159">
        <v>37418</v>
      </c>
      <c r="B1159" t="s">
        <v>1690</v>
      </c>
      <c r="C1159" t="s">
        <v>192</v>
      </c>
      <c r="D1159" t="s">
        <v>4977</v>
      </c>
      <c r="E1159" s="190" t="s">
        <v>6372</v>
      </c>
    </row>
    <row r="1160" spans="1:5" hidden="1" x14ac:dyDescent="0.25">
      <c r="A1160">
        <v>37419</v>
      </c>
      <c r="B1160" t="s">
        <v>1691</v>
      </c>
      <c r="C1160" t="s">
        <v>192</v>
      </c>
      <c r="D1160" t="s">
        <v>4977</v>
      </c>
      <c r="E1160" s="190" t="s">
        <v>6354</v>
      </c>
    </row>
    <row r="1161" spans="1:5" hidden="1" x14ac:dyDescent="0.25">
      <c r="A1161">
        <v>1427</v>
      </c>
      <c r="B1161" t="s">
        <v>1692</v>
      </c>
      <c r="C1161" t="s">
        <v>192</v>
      </c>
      <c r="D1161" t="s">
        <v>4977</v>
      </c>
      <c r="E1161" s="190" t="s">
        <v>7258</v>
      </c>
    </row>
    <row r="1162" spans="1:5" hidden="1" x14ac:dyDescent="0.25">
      <c r="A1162">
        <v>1402</v>
      </c>
      <c r="B1162" t="s">
        <v>1693</v>
      </c>
      <c r="C1162" t="s">
        <v>192</v>
      </c>
      <c r="D1162" t="s">
        <v>4977</v>
      </c>
      <c r="E1162" s="190" t="s">
        <v>6599</v>
      </c>
    </row>
    <row r="1163" spans="1:5" hidden="1" x14ac:dyDescent="0.25">
      <c r="A1163">
        <v>1420</v>
      </c>
      <c r="B1163" t="s">
        <v>1694</v>
      </c>
      <c r="C1163" t="s">
        <v>192</v>
      </c>
      <c r="D1163" t="s">
        <v>4977</v>
      </c>
      <c r="E1163" s="190" t="s">
        <v>5068</v>
      </c>
    </row>
    <row r="1164" spans="1:5" hidden="1" x14ac:dyDescent="0.25">
      <c r="A1164">
        <v>1419</v>
      </c>
      <c r="B1164" t="s">
        <v>1695</v>
      </c>
      <c r="C1164" t="s">
        <v>192</v>
      </c>
      <c r="D1164" t="s">
        <v>4977</v>
      </c>
      <c r="E1164" s="190" t="s">
        <v>7626</v>
      </c>
    </row>
    <row r="1165" spans="1:5" hidden="1" x14ac:dyDescent="0.25">
      <c r="A1165">
        <v>1414</v>
      </c>
      <c r="B1165" t="s">
        <v>1696</v>
      </c>
      <c r="C1165" t="s">
        <v>192</v>
      </c>
      <c r="D1165" t="s">
        <v>4977</v>
      </c>
      <c r="E1165" s="190" t="s">
        <v>6933</v>
      </c>
    </row>
    <row r="1166" spans="1:5" hidden="1" x14ac:dyDescent="0.25">
      <c r="A1166">
        <v>1413</v>
      </c>
      <c r="B1166" t="s">
        <v>1697</v>
      </c>
      <c r="C1166" t="s">
        <v>192</v>
      </c>
      <c r="D1166" t="s">
        <v>4977</v>
      </c>
      <c r="E1166" s="190" t="s">
        <v>7627</v>
      </c>
    </row>
    <row r="1167" spans="1:5" hidden="1" x14ac:dyDescent="0.25">
      <c r="A1167">
        <v>1412</v>
      </c>
      <c r="B1167" t="s">
        <v>1698</v>
      </c>
      <c r="C1167" t="s">
        <v>192</v>
      </c>
      <c r="D1167" t="s">
        <v>4977</v>
      </c>
      <c r="E1167" s="190" t="s">
        <v>5509</v>
      </c>
    </row>
    <row r="1168" spans="1:5" hidden="1" x14ac:dyDescent="0.25">
      <c r="A1168">
        <v>1406</v>
      </c>
      <c r="B1168" t="s">
        <v>1699</v>
      </c>
      <c r="C1168" t="s">
        <v>192</v>
      </c>
      <c r="D1168" t="s">
        <v>4977</v>
      </c>
      <c r="E1168" s="190" t="s">
        <v>7628</v>
      </c>
    </row>
    <row r="1169" spans="1:5" hidden="1" x14ac:dyDescent="0.25">
      <c r="A1169">
        <v>11281</v>
      </c>
      <c r="B1169" t="s">
        <v>5250</v>
      </c>
      <c r="C1169" t="s">
        <v>192</v>
      </c>
      <c r="D1169" t="s">
        <v>4966</v>
      </c>
      <c r="E1169" s="190" t="s">
        <v>1700</v>
      </c>
    </row>
    <row r="1170" spans="1:5" hidden="1" x14ac:dyDescent="0.25">
      <c r="A1170">
        <v>1442</v>
      </c>
      <c r="B1170" t="s">
        <v>5251</v>
      </c>
      <c r="C1170" t="s">
        <v>192</v>
      </c>
      <c r="D1170" t="s">
        <v>4963</v>
      </c>
      <c r="E1170" s="190" t="s">
        <v>1701</v>
      </c>
    </row>
    <row r="1171" spans="1:5" hidden="1" x14ac:dyDescent="0.25">
      <c r="A1171">
        <v>13457</v>
      </c>
      <c r="B1171" t="s">
        <v>5252</v>
      </c>
      <c r="C1171" t="s">
        <v>192</v>
      </c>
      <c r="D1171" t="s">
        <v>4963</v>
      </c>
      <c r="E1171" s="190" t="s">
        <v>1702</v>
      </c>
    </row>
    <row r="1172" spans="1:5" hidden="1" x14ac:dyDescent="0.25">
      <c r="A1172">
        <v>40699</v>
      </c>
      <c r="B1172" t="s">
        <v>5253</v>
      </c>
      <c r="C1172" t="s">
        <v>192</v>
      </c>
      <c r="D1172" t="s">
        <v>4963</v>
      </c>
      <c r="E1172" s="190" t="s">
        <v>1703</v>
      </c>
    </row>
    <row r="1173" spans="1:5" hidden="1" x14ac:dyDescent="0.25">
      <c r="A1173">
        <v>40701</v>
      </c>
      <c r="B1173" t="s">
        <v>5254</v>
      </c>
      <c r="C1173" t="s">
        <v>192</v>
      </c>
      <c r="D1173" t="s">
        <v>4963</v>
      </c>
      <c r="E1173" s="190" t="s">
        <v>1704</v>
      </c>
    </row>
    <row r="1174" spans="1:5" hidden="1" x14ac:dyDescent="0.25">
      <c r="A1174">
        <v>40700</v>
      </c>
      <c r="B1174" t="s">
        <v>5255</v>
      </c>
      <c r="C1174" t="s">
        <v>192</v>
      </c>
      <c r="D1174" t="s">
        <v>4963</v>
      </c>
      <c r="E1174" s="190" t="s">
        <v>1705</v>
      </c>
    </row>
    <row r="1175" spans="1:5" hidden="1" x14ac:dyDescent="0.25">
      <c r="A1175">
        <v>13458</v>
      </c>
      <c r="B1175" t="s">
        <v>1706</v>
      </c>
      <c r="C1175" t="s">
        <v>192</v>
      </c>
      <c r="D1175" t="s">
        <v>4963</v>
      </c>
      <c r="E1175" s="190" t="s">
        <v>1707</v>
      </c>
    </row>
    <row r="1176" spans="1:5" hidden="1" x14ac:dyDescent="0.25">
      <c r="A1176">
        <v>11134</v>
      </c>
      <c r="B1176" t="s">
        <v>1708</v>
      </c>
      <c r="C1176" t="s">
        <v>191</v>
      </c>
      <c r="D1176" t="s">
        <v>4963</v>
      </c>
      <c r="E1176" s="190" t="s">
        <v>6300</v>
      </c>
    </row>
    <row r="1177" spans="1:5" hidden="1" x14ac:dyDescent="0.25">
      <c r="A1177">
        <v>11135</v>
      </c>
      <c r="B1177" t="s">
        <v>1709</v>
      </c>
      <c r="C1177" t="s">
        <v>191</v>
      </c>
      <c r="D1177" t="s">
        <v>4963</v>
      </c>
      <c r="E1177" s="190" t="s">
        <v>6377</v>
      </c>
    </row>
    <row r="1178" spans="1:5" hidden="1" x14ac:dyDescent="0.25">
      <c r="A1178">
        <v>11136</v>
      </c>
      <c r="B1178" t="s">
        <v>1710</v>
      </c>
      <c r="C1178" t="s">
        <v>191</v>
      </c>
      <c r="D1178" t="s">
        <v>4963</v>
      </c>
      <c r="E1178" s="190" t="s">
        <v>6378</v>
      </c>
    </row>
    <row r="1179" spans="1:5" hidden="1" x14ac:dyDescent="0.25">
      <c r="A1179">
        <v>34743</v>
      </c>
      <c r="B1179" t="s">
        <v>1712</v>
      </c>
      <c r="C1179" t="s">
        <v>191</v>
      </c>
      <c r="D1179" t="s">
        <v>4963</v>
      </c>
      <c r="E1179" s="190" t="s">
        <v>6379</v>
      </c>
    </row>
    <row r="1180" spans="1:5" hidden="1" x14ac:dyDescent="0.25">
      <c r="A1180">
        <v>11137</v>
      </c>
      <c r="B1180" t="s">
        <v>1713</v>
      </c>
      <c r="C1180" t="s">
        <v>191</v>
      </c>
      <c r="D1180" t="s">
        <v>4963</v>
      </c>
      <c r="E1180" s="190" t="s">
        <v>6380</v>
      </c>
    </row>
    <row r="1181" spans="1:5" hidden="1" x14ac:dyDescent="0.25">
      <c r="A1181">
        <v>34745</v>
      </c>
      <c r="B1181" t="s">
        <v>1714</v>
      </c>
      <c r="C1181" t="s">
        <v>191</v>
      </c>
      <c r="D1181" t="s">
        <v>4963</v>
      </c>
      <c r="E1181" s="190" t="s">
        <v>6381</v>
      </c>
    </row>
    <row r="1182" spans="1:5" hidden="1" x14ac:dyDescent="0.25">
      <c r="A1182">
        <v>34746</v>
      </c>
      <c r="B1182" t="s">
        <v>1715</v>
      </c>
      <c r="C1182" t="s">
        <v>191</v>
      </c>
      <c r="D1182" t="s">
        <v>4963</v>
      </c>
      <c r="E1182" s="190" t="s">
        <v>6382</v>
      </c>
    </row>
    <row r="1183" spans="1:5" hidden="1" x14ac:dyDescent="0.25">
      <c r="A1183">
        <v>1360</v>
      </c>
      <c r="B1183" t="s">
        <v>1716</v>
      </c>
      <c r="C1183" t="s">
        <v>191</v>
      </c>
      <c r="D1183" t="s">
        <v>4963</v>
      </c>
      <c r="E1183" s="190" t="s">
        <v>6383</v>
      </c>
    </row>
    <row r="1184" spans="1:5" hidden="1" x14ac:dyDescent="0.25">
      <c r="A1184">
        <v>36524</v>
      </c>
      <c r="B1184" t="s">
        <v>1717</v>
      </c>
      <c r="C1184" t="s">
        <v>192</v>
      </c>
      <c r="D1184" t="s">
        <v>4977</v>
      </c>
      <c r="E1184" s="190" t="s">
        <v>7629</v>
      </c>
    </row>
    <row r="1185" spans="1:5" hidden="1" x14ac:dyDescent="0.25">
      <c r="A1185">
        <v>36526</v>
      </c>
      <c r="B1185" t="s">
        <v>1718</v>
      </c>
      <c r="C1185" t="s">
        <v>192</v>
      </c>
      <c r="D1185" t="s">
        <v>4977</v>
      </c>
      <c r="E1185" s="190" t="s">
        <v>7630</v>
      </c>
    </row>
    <row r="1186" spans="1:5" hidden="1" x14ac:dyDescent="0.25">
      <c r="A1186">
        <v>36523</v>
      </c>
      <c r="B1186" t="s">
        <v>1719</v>
      </c>
      <c r="C1186" t="s">
        <v>192</v>
      </c>
      <c r="D1186" t="s">
        <v>4977</v>
      </c>
      <c r="E1186" s="190" t="s">
        <v>7631</v>
      </c>
    </row>
    <row r="1187" spans="1:5" hidden="1" x14ac:dyDescent="0.25">
      <c r="A1187">
        <v>36527</v>
      </c>
      <c r="B1187" t="s">
        <v>1720</v>
      </c>
      <c r="C1187" t="s">
        <v>192</v>
      </c>
      <c r="D1187" t="s">
        <v>4977</v>
      </c>
      <c r="E1187" s="190" t="s">
        <v>7632</v>
      </c>
    </row>
    <row r="1188" spans="1:5" hidden="1" x14ac:dyDescent="0.25">
      <c r="A1188">
        <v>38642</v>
      </c>
      <c r="B1188" t="s">
        <v>1721</v>
      </c>
      <c r="C1188" t="s">
        <v>192</v>
      </c>
      <c r="D1188" t="s">
        <v>4977</v>
      </c>
      <c r="E1188" s="190" t="s">
        <v>7633</v>
      </c>
    </row>
    <row r="1189" spans="1:5" hidden="1" x14ac:dyDescent="0.25">
      <c r="A1189">
        <v>36522</v>
      </c>
      <c r="B1189" t="s">
        <v>1722</v>
      </c>
      <c r="C1189" t="s">
        <v>192</v>
      </c>
      <c r="D1189" t="s">
        <v>4977</v>
      </c>
      <c r="E1189" s="190" t="s">
        <v>7634</v>
      </c>
    </row>
    <row r="1190" spans="1:5" hidden="1" x14ac:dyDescent="0.25">
      <c r="A1190">
        <v>36525</v>
      </c>
      <c r="B1190" t="s">
        <v>1723</v>
      </c>
      <c r="C1190" t="s">
        <v>192</v>
      </c>
      <c r="D1190" t="s">
        <v>4977</v>
      </c>
      <c r="E1190" s="190" t="s">
        <v>7635</v>
      </c>
    </row>
    <row r="1191" spans="1:5" hidden="1" x14ac:dyDescent="0.25">
      <c r="A1191">
        <v>13803</v>
      </c>
      <c r="B1191" t="s">
        <v>5256</v>
      </c>
      <c r="C1191" t="s">
        <v>192</v>
      </c>
      <c r="D1191" t="s">
        <v>4977</v>
      </c>
      <c r="E1191" s="190" t="s">
        <v>7636</v>
      </c>
    </row>
    <row r="1192" spans="1:5" hidden="1" x14ac:dyDescent="0.25">
      <c r="A1192">
        <v>34348</v>
      </c>
      <c r="B1192" t="s">
        <v>1724</v>
      </c>
      <c r="C1192" t="s">
        <v>194</v>
      </c>
      <c r="D1192" t="s">
        <v>4963</v>
      </c>
      <c r="E1192" s="190" t="s">
        <v>5238</v>
      </c>
    </row>
    <row r="1193" spans="1:5" hidden="1" x14ac:dyDescent="0.25">
      <c r="A1193">
        <v>34347</v>
      </c>
      <c r="B1193" t="s">
        <v>1725</v>
      </c>
      <c r="C1193" t="s">
        <v>194</v>
      </c>
      <c r="D1193" t="s">
        <v>4963</v>
      </c>
      <c r="E1193" s="190" t="s">
        <v>3346</v>
      </c>
    </row>
    <row r="1194" spans="1:5" hidden="1" x14ac:dyDescent="0.25">
      <c r="A1194">
        <v>11146</v>
      </c>
      <c r="B1194" t="s">
        <v>5259</v>
      </c>
      <c r="C1194" t="s">
        <v>222</v>
      </c>
      <c r="D1194" t="s">
        <v>4963</v>
      </c>
      <c r="E1194" s="190" t="s">
        <v>7637</v>
      </c>
    </row>
    <row r="1195" spans="1:5" hidden="1" x14ac:dyDescent="0.25">
      <c r="A1195">
        <v>11147</v>
      </c>
      <c r="B1195" t="s">
        <v>5260</v>
      </c>
      <c r="C1195" t="s">
        <v>222</v>
      </c>
      <c r="D1195" t="s">
        <v>4963</v>
      </c>
      <c r="E1195" s="190" t="s">
        <v>7638</v>
      </c>
    </row>
    <row r="1196" spans="1:5" hidden="1" x14ac:dyDescent="0.25">
      <c r="A1196">
        <v>34872</v>
      </c>
      <c r="B1196" t="s">
        <v>5261</v>
      </c>
      <c r="C1196" t="s">
        <v>222</v>
      </c>
      <c r="D1196" t="s">
        <v>4963</v>
      </c>
      <c r="E1196" s="190" t="s">
        <v>7639</v>
      </c>
    </row>
    <row r="1197" spans="1:5" hidden="1" x14ac:dyDescent="0.25">
      <c r="A1197">
        <v>34491</v>
      </c>
      <c r="B1197" t="s">
        <v>5262</v>
      </c>
      <c r="C1197" t="s">
        <v>222</v>
      </c>
      <c r="D1197" t="s">
        <v>4963</v>
      </c>
      <c r="E1197" s="190" t="s">
        <v>7640</v>
      </c>
    </row>
    <row r="1198" spans="1:5" hidden="1" x14ac:dyDescent="0.25">
      <c r="A1198">
        <v>34770</v>
      </c>
      <c r="B1198" t="s">
        <v>1726</v>
      </c>
      <c r="C1198" t="s">
        <v>289</v>
      </c>
      <c r="D1198" t="s">
        <v>4963</v>
      </c>
      <c r="E1198" s="190" t="s">
        <v>6384</v>
      </c>
    </row>
    <row r="1199" spans="1:5" hidden="1" x14ac:dyDescent="0.25">
      <c r="A1199">
        <v>1518</v>
      </c>
      <c r="B1199" t="s">
        <v>1727</v>
      </c>
      <c r="C1199" t="s">
        <v>289</v>
      </c>
      <c r="D1199" t="s">
        <v>4966</v>
      </c>
      <c r="E1199" s="190" t="s">
        <v>6385</v>
      </c>
    </row>
    <row r="1200" spans="1:5" hidden="1" x14ac:dyDescent="0.25">
      <c r="A1200">
        <v>41965</v>
      </c>
      <c r="B1200" t="s">
        <v>1728</v>
      </c>
      <c r="C1200" t="s">
        <v>289</v>
      </c>
      <c r="D1200" t="s">
        <v>4963</v>
      </c>
      <c r="E1200" s="190" t="s">
        <v>6386</v>
      </c>
    </row>
    <row r="1201" spans="1:5" hidden="1" x14ac:dyDescent="0.25">
      <c r="A1201">
        <v>1524</v>
      </c>
      <c r="B1201" t="s">
        <v>5263</v>
      </c>
      <c r="C1201" t="s">
        <v>222</v>
      </c>
      <c r="D1201" t="s">
        <v>4963</v>
      </c>
      <c r="E1201" s="190" t="s">
        <v>7641</v>
      </c>
    </row>
    <row r="1202" spans="1:5" hidden="1" x14ac:dyDescent="0.25">
      <c r="A1202">
        <v>34492</v>
      </c>
      <c r="B1202" t="s">
        <v>1729</v>
      </c>
      <c r="C1202" t="s">
        <v>222</v>
      </c>
      <c r="D1202" t="s">
        <v>4966</v>
      </c>
      <c r="E1202" s="190" t="s">
        <v>7642</v>
      </c>
    </row>
    <row r="1203" spans="1:5" hidden="1" x14ac:dyDescent="0.25">
      <c r="A1203">
        <v>38404</v>
      </c>
      <c r="B1203" t="s">
        <v>1730</v>
      </c>
      <c r="C1203" t="s">
        <v>222</v>
      </c>
      <c r="D1203" t="s">
        <v>4963</v>
      </c>
      <c r="E1203" s="190" t="s">
        <v>7643</v>
      </c>
    </row>
    <row r="1204" spans="1:5" hidden="1" x14ac:dyDescent="0.25">
      <c r="A1204">
        <v>39849</v>
      </c>
      <c r="B1204" t="s">
        <v>5264</v>
      </c>
      <c r="C1204" t="s">
        <v>222</v>
      </c>
      <c r="D1204" t="s">
        <v>4963</v>
      </c>
      <c r="E1204" s="190" t="s">
        <v>7644</v>
      </c>
    </row>
    <row r="1205" spans="1:5" hidden="1" x14ac:dyDescent="0.25">
      <c r="A1205">
        <v>38464</v>
      </c>
      <c r="B1205" t="s">
        <v>5265</v>
      </c>
      <c r="C1205" t="s">
        <v>222</v>
      </c>
      <c r="D1205" t="s">
        <v>4963</v>
      </c>
      <c r="E1205" s="190" t="s">
        <v>7645</v>
      </c>
    </row>
    <row r="1206" spans="1:5" hidden="1" x14ac:dyDescent="0.25">
      <c r="A1206">
        <v>1527</v>
      </c>
      <c r="B1206" t="s">
        <v>5266</v>
      </c>
      <c r="C1206" t="s">
        <v>222</v>
      </c>
      <c r="D1206" t="s">
        <v>4963</v>
      </c>
      <c r="E1206" s="190" t="s">
        <v>7646</v>
      </c>
    </row>
    <row r="1207" spans="1:5" hidden="1" x14ac:dyDescent="0.25">
      <c r="A1207">
        <v>34493</v>
      </c>
      <c r="B1207" t="s">
        <v>1731</v>
      </c>
      <c r="C1207" t="s">
        <v>222</v>
      </c>
      <c r="D1207" t="s">
        <v>4963</v>
      </c>
      <c r="E1207" s="190" t="s">
        <v>7647</v>
      </c>
    </row>
    <row r="1208" spans="1:5" hidden="1" x14ac:dyDescent="0.25">
      <c r="A1208">
        <v>38405</v>
      </c>
      <c r="B1208" t="s">
        <v>1732</v>
      </c>
      <c r="C1208" t="s">
        <v>222</v>
      </c>
      <c r="D1208" t="s">
        <v>4963</v>
      </c>
      <c r="E1208" s="190" t="s">
        <v>7648</v>
      </c>
    </row>
    <row r="1209" spans="1:5" hidden="1" x14ac:dyDescent="0.25">
      <c r="A1209">
        <v>38408</v>
      </c>
      <c r="B1209" t="s">
        <v>1733</v>
      </c>
      <c r="C1209" t="s">
        <v>222</v>
      </c>
      <c r="D1209" t="s">
        <v>4963</v>
      </c>
      <c r="E1209" s="190" t="s">
        <v>7649</v>
      </c>
    </row>
    <row r="1210" spans="1:5" hidden="1" x14ac:dyDescent="0.25">
      <c r="A1210">
        <v>1525</v>
      </c>
      <c r="B1210" t="s">
        <v>5267</v>
      </c>
      <c r="C1210" t="s">
        <v>222</v>
      </c>
      <c r="D1210" t="s">
        <v>4963</v>
      </c>
      <c r="E1210" s="190" t="s">
        <v>7650</v>
      </c>
    </row>
    <row r="1211" spans="1:5" hidden="1" x14ac:dyDescent="0.25">
      <c r="A1211">
        <v>34494</v>
      </c>
      <c r="B1211" t="s">
        <v>1734</v>
      </c>
      <c r="C1211" t="s">
        <v>222</v>
      </c>
      <c r="D1211" t="s">
        <v>4963</v>
      </c>
      <c r="E1211" s="190" t="s">
        <v>7651</v>
      </c>
    </row>
    <row r="1212" spans="1:5" hidden="1" x14ac:dyDescent="0.25">
      <c r="A1212">
        <v>38406</v>
      </c>
      <c r="B1212" t="s">
        <v>1735</v>
      </c>
      <c r="C1212" t="s">
        <v>222</v>
      </c>
      <c r="D1212" t="s">
        <v>4963</v>
      </c>
      <c r="E1212" s="190" t="s">
        <v>7652</v>
      </c>
    </row>
    <row r="1213" spans="1:5" hidden="1" x14ac:dyDescent="0.25">
      <c r="A1213">
        <v>38409</v>
      </c>
      <c r="B1213" t="s">
        <v>1736</v>
      </c>
      <c r="C1213" t="s">
        <v>222</v>
      </c>
      <c r="D1213" t="s">
        <v>4963</v>
      </c>
      <c r="E1213" s="190" t="s">
        <v>7653</v>
      </c>
    </row>
    <row r="1214" spans="1:5" hidden="1" x14ac:dyDescent="0.25">
      <c r="A1214">
        <v>43360</v>
      </c>
      <c r="B1214" t="s">
        <v>1737</v>
      </c>
      <c r="C1214" t="s">
        <v>222</v>
      </c>
      <c r="D1214" t="s">
        <v>4963</v>
      </c>
      <c r="E1214" s="190" t="s">
        <v>7654</v>
      </c>
    </row>
    <row r="1215" spans="1:5" hidden="1" x14ac:dyDescent="0.25">
      <c r="A1215">
        <v>11145</v>
      </c>
      <c r="B1215" t="s">
        <v>5268</v>
      </c>
      <c r="C1215" t="s">
        <v>222</v>
      </c>
      <c r="D1215" t="s">
        <v>4963</v>
      </c>
      <c r="E1215" s="190" t="s">
        <v>7639</v>
      </c>
    </row>
    <row r="1216" spans="1:5" hidden="1" x14ac:dyDescent="0.25">
      <c r="A1216">
        <v>34495</v>
      </c>
      <c r="B1216" t="s">
        <v>1738</v>
      </c>
      <c r="C1216" t="s">
        <v>222</v>
      </c>
      <c r="D1216" t="s">
        <v>4963</v>
      </c>
      <c r="E1216" s="190" t="s">
        <v>7655</v>
      </c>
    </row>
    <row r="1217" spans="1:5" hidden="1" x14ac:dyDescent="0.25">
      <c r="A1217">
        <v>34479</v>
      </c>
      <c r="B1217" t="s">
        <v>5269</v>
      </c>
      <c r="C1217" t="s">
        <v>222</v>
      </c>
      <c r="D1217" t="s">
        <v>4963</v>
      </c>
      <c r="E1217" s="190" t="s">
        <v>7640</v>
      </c>
    </row>
    <row r="1218" spans="1:5" hidden="1" x14ac:dyDescent="0.25">
      <c r="A1218">
        <v>34496</v>
      </c>
      <c r="B1218" t="s">
        <v>1739</v>
      </c>
      <c r="C1218" t="s">
        <v>222</v>
      </c>
      <c r="D1218" t="s">
        <v>4963</v>
      </c>
      <c r="E1218" s="190" t="s">
        <v>7656</v>
      </c>
    </row>
    <row r="1219" spans="1:5" hidden="1" x14ac:dyDescent="0.25">
      <c r="A1219">
        <v>34481</v>
      </c>
      <c r="B1219" t="s">
        <v>5270</v>
      </c>
      <c r="C1219" t="s">
        <v>222</v>
      </c>
      <c r="D1219" t="s">
        <v>4963</v>
      </c>
      <c r="E1219" s="190" t="s">
        <v>7657</v>
      </c>
    </row>
    <row r="1220" spans="1:5" hidden="1" x14ac:dyDescent="0.25">
      <c r="A1220">
        <v>34483</v>
      </c>
      <c r="B1220" t="s">
        <v>5271</v>
      </c>
      <c r="C1220" t="s">
        <v>222</v>
      </c>
      <c r="D1220" t="s">
        <v>4963</v>
      </c>
      <c r="E1220" s="190" t="s">
        <v>7658</v>
      </c>
    </row>
    <row r="1221" spans="1:5" hidden="1" x14ac:dyDescent="0.25">
      <c r="A1221">
        <v>34485</v>
      </c>
      <c r="B1221" t="s">
        <v>5272</v>
      </c>
      <c r="C1221" t="s">
        <v>222</v>
      </c>
      <c r="D1221" t="s">
        <v>4963</v>
      </c>
      <c r="E1221" s="190" t="s">
        <v>7659</v>
      </c>
    </row>
    <row r="1222" spans="1:5" hidden="1" x14ac:dyDescent="0.25">
      <c r="A1222">
        <v>14041</v>
      </c>
      <c r="B1222" t="s">
        <v>1740</v>
      </c>
      <c r="C1222" t="s">
        <v>222</v>
      </c>
      <c r="D1222" t="s">
        <v>4963</v>
      </c>
      <c r="E1222" s="190" t="s">
        <v>7660</v>
      </c>
    </row>
    <row r="1223" spans="1:5" hidden="1" x14ac:dyDescent="0.25">
      <c r="A1223">
        <v>1523</v>
      </c>
      <c r="B1223" t="s">
        <v>1741</v>
      </c>
      <c r="C1223" t="s">
        <v>222</v>
      </c>
      <c r="D1223" t="s">
        <v>4963</v>
      </c>
      <c r="E1223" s="190" t="s">
        <v>7661</v>
      </c>
    </row>
    <row r="1224" spans="1:5" hidden="1" x14ac:dyDescent="0.25">
      <c r="A1224">
        <v>14052</v>
      </c>
      <c r="B1224" t="s">
        <v>1742</v>
      </c>
      <c r="C1224" t="s">
        <v>192</v>
      </c>
      <c r="D1224" t="s">
        <v>4963</v>
      </c>
      <c r="E1224" s="190" t="s">
        <v>6132</v>
      </c>
    </row>
    <row r="1225" spans="1:5" hidden="1" x14ac:dyDescent="0.25">
      <c r="A1225">
        <v>14054</v>
      </c>
      <c r="B1225" t="s">
        <v>1743</v>
      </c>
      <c r="C1225" t="s">
        <v>192</v>
      </c>
      <c r="D1225" t="s">
        <v>4963</v>
      </c>
      <c r="E1225" s="190" t="s">
        <v>5030</v>
      </c>
    </row>
    <row r="1226" spans="1:5" hidden="1" x14ac:dyDescent="0.25">
      <c r="A1226">
        <v>14053</v>
      </c>
      <c r="B1226" t="s">
        <v>1744</v>
      </c>
      <c r="C1226" t="s">
        <v>192</v>
      </c>
      <c r="D1226" t="s">
        <v>4963</v>
      </c>
      <c r="E1226" s="190" t="s">
        <v>6739</v>
      </c>
    </row>
    <row r="1227" spans="1:5" hidden="1" x14ac:dyDescent="0.25">
      <c r="A1227">
        <v>2558</v>
      </c>
      <c r="B1227" t="s">
        <v>1745</v>
      </c>
      <c r="C1227" t="s">
        <v>192</v>
      </c>
      <c r="D1227" t="s">
        <v>4963</v>
      </c>
      <c r="E1227" s="190" t="s">
        <v>7662</v>
      </c>
    </row>
    <row r="1228" spans="1:5" hidden="1" x14ac:dyDescent="0.25">
      <c r="A1228">
        <v>2560</v>
      </c>
      <c r="B1228" t="s">
        <v>1746</v>
      </c>
      <c r="C1228" t="s">
        <v>192</v>
      </c>
      <c r="D1228" t="s">
        <v>4963</v>
      </c>
      <c r="E1228" s="190" t="s">
        <v>6889</v>
      </c>
    </row>
    <row r="1229" spans="1:5" hidden="1" x14ac:dyDescent="0.25">
      <c r="A1229">
        <v>2559</v>
      </c>
      <c r="B1229" t="s">
        <v>1747</v>
      </c>
      <c r="C1229" t="s">
        <v>192</v>
      </c>
      <c r="D1229" t="s">
        <v>4966</v>
      </c>
      <c r="E1229" s="190" t="s">
        <v>7663</v>
      </c>
    </row>
    <row r="1230" spans="1:5" hidden="1" x14ac:dyDescent="0.25">
      <c r="A1230">
        <v>2592</v>
      </c>
      <c r="B1230" t="s">
        <v>1748</v>
      </c>
      <c r="C1230" t="s">
        <v>192</v>
      </c>
      <c r="D1230" t="s">
        <v>4963</v>
      </c>
      <c r="E1230" s="190" t="s">
        <v>7664</v>
      </c>
    </row>
    <row r="1231" spans="1:5" hidden="1" x14ac:dyDescent="0.25">
      <c r="A1231">
        <v>2566</v>
      </c>
      <c r="B1231" t="s">
        <v>1749</v>
      </c>
      <c r="C1231" t="s">
        <v>192</v>
      </c>
      <c r="D1231" t="s">
        <v>4963</v>
      </c>
      <c r="E1231" s="190" t="s">
        <v>6427</v>
      </c>
    </row>
    <row r="1232" spans="1:5" hidden="1" x14ac:dyDescent="0.25">
      <c r="A1232">
        <v>2589</v>
      </c>
      <c r="B1232" t="s">
        <v>1750</v>
      </c>
      <c r="C1232" t="s">
        <v>192</v>
      </c>
      <c r="D1232" t="s">
        <v>4963</v>
      </c>
      <c r="E1232" s="190" t="s">
        <v>7230</v>
      </c>
    </row>
    <row r="1233" spans="1:5" hidden="1" x14ac:dyDescent="0.25">
      <c r="A1233">
        <v>2591</v>
      </c>
      <c r="B1233" t="s">
        <v>1751</v>
      </c>
      <c r="C1233" t="s">
        <v>192</v>
      </c>
      <c r="D1233" t="s">
        <v>4963</v>
      </c>
      <c r="E1233" s="190" t="s">
        <v>1323</v>
      </c>
    </row>
    <row r="1234" spans="1:5" hidden="1" x14ac:dyDescent="0.25">
      <c r="A1234">
        <v>2590</v>
      </c>
      <c r="B1234" t="s">
        <v>1752</v>
      </c>
      <c r="C1234" t="s">
        <v>192</v>
      </c>
      <c r="D1234" t="s">
        <v>4963</v>
      </c>
      <c r="E1234" s="190" t="s">
        <v>6483</v>
      </c>
    </row>
    <row r="1235" spans="1:5" hidden="1" x14ac:dyDescent="0.25">
      <c r="A1235">
        <v>2567</v>
      </c>
      <c r="B1235" t="s">
        <v>1753</v>
      </c>
      <c r="C1235" t="s">
        <v>192</v>
      </c>
      <c r="D1235" t="s">
        <v>4963</v>
      </c>
      <c r="E1235" s="190" t="s">
        <v>7238</v>
      </c>
    </row>
    <row r="1236" spans="1:5" hidden="1" x14ac:dyDescent="0.25">
      <c r="A1236">
        <v>2565</v>
      </c>
      <c r="B1236" t="s">
        <v>1754</v>
      </c>
      <c r="C1236" t="s">
        <v>192</v>
      </c>
      <c r="D1236" t="s">
        <v>4963</v>
      </c>
      <c r="E1236" s="190" t="s">
        <v>6402</v>
      </c>
    </row>
    <row r="1237" spans="1:5" hidden="1" x14ac:dyDescent="0.25">
      <c r="A1237">
        <v>2568</v>
      </c>
      <c r="B1237" t="s">
        <v>1755</v>
      </c>
      <c r="C1237" t="s">
        <v>192</v>
      </c>
      <c r="D1237" t="s">
        <v>4963</v>
      </c>
      <c r="E1237" s="190" t="s">
        <v>6641</v>
      </c>
    </row>
    <row r="1238" spans="1:5" hidden="1" x14ac:dyDescent="0.25">
      <c r="A1238">
        <v>2594</v>
      </c>
      <c r="B1238" t="s">
        <v>1756</v>
      </c>
      <c r="C1238" t="s">
        <v>192</v>
      </c>
      <c r="D1238" t="s">
        <v>4963</v>
      </c>
      <c r="E1238" s="190" t="s">
        <v>7665</v>
      </c>
    </row>
    <row r="1239" spans="1:5" hidden="1" x14ac:dyDescent="0.25">
      <c r="A1239">
        <v>2587</v>
      </c>
      <c r="B1239" t="s">
        <v>1757</v>
      </c>
      <c r="C1239" t="s">
        <v>192</v>
      </c>
      <c r="D1239" t="s">
        <v>4963</v>
      </c>
      <c r="E1239" s="190" t="s">
        <v>7666</v>
      </c>
    </row>
    <row r="1240" spans="1:5" hidden="1" x14ac:dyDescent="0.25">
      <c r="A1240">
        <v>2588</v>
      </c>
      <c r="B1240" t="s">
        <v>1758</v>
      </c>
      <c r="C1240" t="s">
        <v>192</v>
      </c>
      <c r="D1240" t="s">
        <v>4963</v>
      </c>
      <c r="E1240" s="190" t="s">
        <v>7667</v>
      </c>
    </row>
    <row r="1241" spans="1:5" hidden="1" x14ac:dyDescent="0.25">
      <c r="A1241">
        <v>2569</v>
      </c>
      <c r="B1241" t="s">
        <v>1759</v>
      </c>
      <c r="C1241" t="s">
        <v>192</v>
      </c>
      <c r="D1241" t="s">
        <v>4963</v>
      </c>
      <c r="E1241" s="190" t="s">
        <v>6704</v>
      </c>
    </row>
    <row r="1242" spans="1:5" hidden="1" x14ac:dyDescent="0.25">
      <c r="A1242">
        <v>2570</v>
      </c>
      <c r="B1242" t="s">
        <v>1761</v>
      </c>
      <c r="C1242" t="s">
        <v>192</v>
      </c>
      <c r="D1242" t="s">
        <v>4963</v>
      </c>
      <c r="E1242" s="190" t="s">
        <v>7391</v>
      </c>
    </row>
    <row r="1243" spans="1:5" hidden="1" x14ac:dyDescent="0.25">
      <c r="A1243">
        <v>2571</v>
      </c>
      <c r="B1243" t="s">
        <v>1762</v>
      </c>
      <c r="C1243" t="s">
        <v>192</v>
      </c>
      <c r="D1243" t="s">
        <v>4963</v>
      </c>
      <c r="E1243" s="190" t="s">
        <v>7668</v>
      </c>
    </row>
    <row r="1244" spans="1:5" hidden="1" x14ac:dyDescent="0.25">
      <c r="A1244">
        <v>2593</v>
      </c>
      <c r="B1244" t="s">
        <v>1763</v>
      </c>
      <c r="C1244" t="s">
        <v>192</v>
      </c>
      <c r="D1244" t="s">
        <v>4963</v>
      </c>
      <c r="E1244" s="190" t="s">
        <v>7669</v>
      </c>
    </row>
    <row r="1245" spans="1:5" hidden="1" x14ac:dyDescent="0.25">
      <c r="A1245">
        <v>2572</v>
      </c>
      <c r="B1245" t="s">
        <v>1764</v>
      </c>
      <c r="C1245" t="s">
        <v>192</v>
      </c>
      <c r="D1245" t="s">
        <v>4963</v>
      </c>
      <c r="E1245" s="190" t="s">
        <v>7670</v>
      </c>
    </row>
    <row r="1246" spans="1:5" hidden="1" x14ac:dyDescent="0.25">
      <c r="A1246">
        <v>2595</v>
      </c>
      <c r="B1246" t="s">
        <v>1765</v>
      </c>
      <c r="C1246" t="s">
        <v>192</v>
      </c>
      <c r="D1246" t="s">
        <v>4963</v>
      </c>
      <c r="E1246" s="190" t="s">
        <v>7671</v>
      </c>
    </row>
    <row r="1247" spans="1:5" hidden="1" x14ac:dyDescent="0.25">
      <c r="A1247">
        <v>2576</v>
      </c>
      <c r="B1247" t="s">
        <v>1766</v>
      </c>
      <c r="C1247" t="s">
        <v>192</v>
      </c>
      <c r="D1247" t="s">
        <v>4963</v>
      </c>
      <c r="E1247" s="190" t="s">
        <v>7672</v>
      </c>
    </row>
    <row r="1248" spans="1:5" hidden="1" x14ac:dyDescent="0.25">
      <c r="A1248">
        <v>2575</v>
      </c>
      <c r="B1248" t="s">
        <v>1767</v>
      </c>
      <c r="C1248" t="s">
        <v>192</v>
      </c>
      <c r="D1248" t="s">
        <v>4963</v>
      </c>
      <c r="E1248" s="190" t="s">
        <v>7673</v>
      </c>
    </row>
    <row r="1249" spans="1:5" hidden="1" x14ac:dyDescent="0.25">
      <c r="A1249">
        <v>2573</v>
      </c>
      <c r="B1249" t="s">
        <v>1768</v>
      </c>
      <c r="C1249" t="s">
        <v>192</v>
      </c>
      <c r="D1249" t="s">
        <v>4963</v>
      </c>
      <c r="E1249" s="190" t="s">
        <v>7674</v>
      </c>
    </row>
    <row r="1250" spans="1:5" hidden="1" x14ac:dyDescent="0.25">
      <c r="A1250">
        <v>2586</v>
      </c>
      <c r="B1250" t="s">
        <v>1769</v>
      </c>
      <c r="C1250" t="s">
        <v>192</v>
      </c>
      <c r="D1250" t="s">
        <v>4963</v>
      </c>
      <c r="E1250" s="190" t="s">
        <v>3456</v>
      </c>
    </row>
    <row r="1251" spans="1:5" hidden="1" x14ac:dyDescent="0.25">
      <c r="A1251">
        <v>2577</v>
      </c>
      <c r="B1251" t="s">
        <v>1770</v>
      </c>
      <c r="C1251" t="s">
        <v>192</v>
      </c>
      <c r="D1251" t="s">
        <v>4963</v>
      </c>
      <c r="E1251" s="190" t="s">
        <v>7675</v>
      </c>
    </row>
    <row r="1252" spans="1:5" hidden="1" x14ac:dyDescent="0.25">
      <c r="A1252">
        <v>2574</v>
      </c>
      <c r="B1252" t="s">
        <v>1771</v>
      </c>
      <c r="C1252" t="s">
        <v>192</v>
      </c>
      <c r="D1252" t="s">
        <v>4963</v>
      </c>
      <c r="E1252" s="190" t="s">
        <v>7676</v>
      </c>
    </row>
    <row r="1253" spans="1:5" hidden="1" x14ac:dyDescent="0.25">
      <c r="A1253">
        <v>2578</v>
      </c>
      <c r="B1253" t="s">
        <v>1773</v>
      </c>
      <c r="C1253" t="s">
        <v>192</v>
      </c>
      <c r="D1253" t="s">
        <v>4963</v>
      </c>
      <c r="E1253" s="190" t="s">
        <v>7677</v>
      </c>
    </row>
    <row r="1254" spans="1:5" hidden="1" x14ac:dyDescent="0.25">
      <c r="A1254">
        <v>2585</v>
      </c>
      <c r="B1254" t="s">
        <v>1774</v>
      </c>
      <c r="C1254" t="s">
        <v>192</v>
      </c>
      <c r="D1254" t="s">
        <v>4963</v>
      </c>
      <c r="E1254" s="190" t="s">
        <v>7678</v>
      </c>
    </row>
    <row r="1255" spans="1:5" hidden="1" x14ac:dyDescent="0.25">
      <c r="A1255">
        <v>12008</v>
      </c>
      <c r="B1255" t="s">
        <v>1775</v>
      </c>
      <c r="C1255" t="s">
        <v>192</v>
      </c>
      <c r="D1255" t="s">
        <v>4963</v>
      </c>
      <c r="E1255" s="190" t="s">
        <v>7679</v>
      </c>
    </row>
    <row r="1256" spans="1:5" hidden="1" x14ac:dyDescent="0.25">
      <c r="A1256">
        <v>2582</v>
      </c>
      <c r="B1256" t="s">
        <v>1776</v>
      </c>
      <c r="C1256" t="s">
        <v>192</v>
      </c>
      <c r="D1256" t="s">
        <v>4963</v>
      </c>
      <c r="E1256" s="190" t="s">
        <v>7680</v>
      </c>
    </row>
    <row r="1257" spans="1:5" hidden="1" x14ac:dyDescent="0.25">
      <c r="A1257">
        <v>2597</v>
      </c>
      <c r="B1257" t="s">
        <v>1777</v>
      </c>
      <c r="C1257" t="s">
        <v>192</v>
      </c>
      <c r="D1257" t="s">
        <v>4963</v>
      </c>
      <c r="E1257" s="190" t="s">
        <v>7681</v>
      </c>
    </row>
    <row r="1258" spans="1:5" hidden="1" x14ac:dyDescent="0.25">
      <c r="A1258">
        <v>2579</v>
      </c>
      <c r="B1258" t="s">
        <v>1778</v>
      </c>
      <c r="C1258" t="s">
        <v>192</v>
      </c>
      <c r="D1258" t="s">
        <v>4963</v>
      </c>
      <c r="E1258" s="190" t="s">
        <v>7682</v>
      </c>
    </row>
    <row r="1259" spans="1:5" hidden="1" x14ac:dyDescent="0.25">
      <c r="A1259">
        <v>2581</v>
      </c>
      <c r="B1259" t="s">
        <v>1779</v>
      </c>
      <c r="C1259" t="s">
        <v>192</v>
      </c>
      <c r="D1259" t="s">
        <v>4963</v>
      </c>
      <c r="E1259" s="190" t="s">
        <v>7683</v>
      </c>
    </row>
    <row r="1260" spans="1:5" hidden="1" x14ac:dyDescent="0.25">
      <c r="A1260">
        <v>2596</v>
      </c>
      <c r="B1260" t="s">
        <v>1780</v>
      </c>
      <c r="C1260" t="s">
        <v>192</v>
      </c>
      <c r="D1260" t="s">
        <v>4963</v>
      </c>
      <c r="E1260" s="190" t="s">
        <v>7174</v>
      </c>
    </row>
    <row r="1261" spans="1:5" hidden="1" x14ac:dyDescent="0.25">
      <c r="A1261">
        <v>2580</v>
      </c>
      <c r="B1261" t="s">
        <v>1781</v>
      </c>
      <c r="C1261" t="s">
        <v>192</v>
      </c>
      <c r="D1261" t="s">
        <v>4963</v>
      </c>
      <c r="E1261" s="190" t="s">
        <v>2932</v>
      </c>
    </row>
    <row r="1262" spans="1:5" hidden="1" x14ac:dyDescent="0.25">
      <c r="A1262">
        <v>2583</v>
      </c>
      <c r="B1262" t="s">
        <v>1782</v>
      </c>
      <c r="C1262" t="s">
        <v>192</v>
      </c>
      <c r="D1262" t="s">
        <v>4963</v>
      </c>
      <c r="E1262" s="190" t="s">
        <v>7684</v>
      </c>
    </row>
    <row r="1263" spans="1:5" hidden="1" x14ac:dyDescent="0.25">
      <c r="A1263">
        <v>2584</v>
      </c>
      <c r="B1263" t="s">
        <v>1783</v>
      </c>
      <c r="C1263" t="s">
        <v>192</v>
      </c>
      <c r="D1263" t="s">
        <v>4963</v>
      </c>
      <c r="E1263" s="190" t="s">
        <v>7685</v>
      </c>
    </row>
    <row r="1264" spans="1:5" hidden="1" x14ac:dyDescent="0.25">
      <c r="A1264">
        <v>12010</v>
      </c>
      <c r="B1264" t="s">
        <v>1784</v>
      </c>
      <c r="C1264" t="s">
        <v>192</v>
      </c>
      <c r="D1264" t="s">
        <v>4963</v>
      </c>
      <c r="E1264" s="190" t="s">
        <v>7686</v>
      </c>
    </row>
    <row r="1265" spans="1:5" hidden="1" x14ac:dyDescent="0.25">
      <c r="A1265">
        <v>39329</v>
      </c>
      <c r="B1265" t="s">
        <v>1785</v>
      </c>
      <c r="C1265" t="s">
        <v>192</v>
      </c>
      <c r="D1265" t="s">
        <v>4963</v>
      </c>
      <c r="E1265" s="190" t="s">
        <v>219</v>
      </c>
    </row>
    <row r="1266" spans="1:5" hidden="1" x14ac:dyDescent="0.25">
      <c r="A1266">
        <v>39330</v>
      </c>
      <c r="B1266" t="s">
        <v>1786</v>
      </c>
      <c r="C1266" t="s">
        <v>192</v>
      </c>
      <c r="D1266" t="s">
        <v>4963</v>
      </c>
      <c r="E1266" s="190" t="s">
        <v>5276</v>
      </c>
    </row>
    <row r="1267" spans="1:5" hidden="1" x14ac:dyDescent="0.25">
      <c r="A1267">
        <v>39332</v>
      </c>
      <c r="B1267" t="s">
        <v>1788</v>
      </c>
      <c r="C1267" t="s">
        <v>192</v>
      </c>
      <c r="D1267" t="s">
        <v>4963</v>
      </c>
      <c r="E1267" s="190" t="s">
        <v>7687</v>
      </c>
    </row>
    <row r="1268" spans="1:5" hidden="1" x14ac:dyDescent="0.25">
      <c r="A1268">
        <v>39331</v>
      </c>
      <c r="B1268" t="s">
        <v>1789</v>
      </c>
      <c r="C1268" t="s">
        <v>192</v>
      </c>
      <c r="D1268" t="s">
        <v>4963</v>
      </c>
      <c r="E1268" s="190" t="s">
        <v>1849</v>
      </c>
    </row>
    <row r="1269" spans="1:5" hidden="1" x14ac:dyDescent="0.25">
      <c r="A1269">
        <v>39333</v>
      </c>
      <c r="B1269" t="s">
        <v>1790</v>
      </c>
      <c r="C1269" t="s">
        <v>192</v>
      </c>
      <c r="D1269" t="s">
        <v>4963</v>
      </c>
      <c r="E1269" s="190" t="s">
        <v>5277</v>
      </c>
    </row>
    <row r="1270" spans="1:5" hidden="1" x14ac:dyDescent="0.25">
      <c r="A1270">
        <v>39335</v>
      </c>
      <c r="B1270" t="s">
        <v>1792</v>
      </c>
      <c r="C1270" t="s">
        <v>192</v>
      </c>
      <c r="D1270" t="s">
        <v>4963</v>
      </c>
      <c r="E1270" s="190" t="s">
        <v>7688</v>
      </c>
    </row>
    <row r="1271" spans="1:5" hidden="1" x14ac:dyDescent="0.25">
      <c r="A1271">
        <v>39334</v>
      </c>
      <c r="B1271" t="s">
        <v>1793</v>
      </c>
      <c r="C1271" t="s">
        <v>192</v>
      </c>
      <c r="D1271" t="s">
        <v>4963</v>
      </c>
      <c r="E1271" s="190" t="s">
        <v>1996</v>
      </c>
    </row>
    <row r="1272" spans="1:5" hidden="1" x14ac:dyDescent="0.25">
      <c r="A1272">
        <v>12016</v>
      </c>
      <c r="B1272" t="s">
        <v>1794</v>
      </c>
      <c r="C1272" t="s">
        <v>192</v>
      </c>
      <c r="D1272" t="s">
        <v>4963</v>
      </c>
      <c r="E1272" s="190" t="s">
        <v>5278</v>
      </c>
    </row>
    <row r="1273" spans="1:5" hidden="1" x14ac:dyDescent="0.25">
      <c r="A1273">
        <v>12015</v>
      </c>
      <c r="B1273" t="s">
        <v>1795</v>
      </c>
      <c r="C1273" t="s">
        <v>192</v>
      </c>
      <c r="D1273" t="s">
        <v>4963</v>
      </c>
      <c r="E1273" s="190" t="s">
        <v>7689</v>
      </c>
    </row>
    <row r="1274" spans="1:5" hidden="1" x14ac:dyDescent="0.25">
      <c r="A1274">
        <v>12020</v>
      </c>
      <c r="B1274" t="s">
        <v>1797</v>
      </c>
      <c r="C1274" t="s">
        <v>192</v>
      </c>
      <c r="D1274" t="s">
        <v>4963</v>
      </c>
      <c r="E1274" s="190" t="s">
        <v>5278</v>
      </c>
    </row>
    <row r="1275" spans="1:5" hidden="1" x14ac:dyDescent="0.25">
      <c r="A1275">
        <v>12019</v>
      </c>
      <c r="B1275" t="s">
        <v>1798</v>
      </c>
      <c r="C1275" t="s">
        <v>192</v>
      </c>
      <c r="D1275" t="s">
        <v>4963</v>
      </c>
      <c r="E1275" s="190" t="s">
        <v>7689</v>
      </c>
    </row>
    <row r="1276" spans="1:5" hidden="1" x14ac:dyDescent="0.25">
      <c r="A1276">
        <v>39336</v>
      </c>
      <c r="B1276" t="s">
        <v>1799</v>
      </c>
      <c r="C1276" t="s">
        <v>192</v>
      </c>
      <c r="D1276" t="s">
        <v>4963</v>
      </c>
      <c r="E1276" s="190" t="s">
        <v>5276</v>
      </c>
    </row>
    <row r="1277" spans="1:5" hidden="1" x14ac:dyDescent="0.25">
      <c r="A1277">
        <v>39338</v>
      </c>
      <c r="B1277" t="s">
        <v>1800</v>
      </c>
      <c r="C1277" t="s">
        <v>192</v>
      </c>
      <c r="D1277" t="s">
        <v>4963</v>
      </c>
      <c r="E1277" s="190" t="s">
        <v>7687</v>
      </c>
    </row>
    <row r="1278" spans="1:5" hidden="1" x14ac:dyDescent="0.25">
      <c r="A1278">
        <v>39337</v>
      </c>
      <c r="B1278" t="s">
        <v>1801</v>
      </c>
      <c r="C1278" t="s">
        <v>192</v>
      </c>
      <c r="D1278" t="s">
        <v>4963</v>
      </c>
      <c r="E1278" s="190" t="s">
        <v>1849</v>
      </c>
    </row>
    <row r="1279" spans="1:5" hidden="1" x14ac:dyDescent="0.25">
      <c r="A1279">
        <v>39341</v>
      </c>
      <c r="B1279" t="s">
        <v>1802</v>
      </c>
      <c r="C1279" t="s">
        <v>192</v>
      </c>
      <c r="D1279" t="s">
        <v>4963</v>
      </c>
      <c r="E1279" s="190" t="s">
        <v>4699</v>
      </c>
    </row>
    <row r="1280" spans="1:5" hidden="1" x14ac:dyDescent="0.25">
      <c r="A1280">
        <v>39340</v>
      </c>
      <c r="B1280" t="s">
        <v>1803</v>
      </c>
      <c r="C1280" t="s">
        <v>192</v>
      </c>
      <c r="D1280" t="s">
        <v>4963</v>
      </c>
      <c r="E1280" s="190" t="s">
        <v>321</v>
      </c>
    </row>
    <row r="1281" spans="1:5" hidden="1" x14ac:dyDescent="0.25">
      <c r="A1281">
        <v>12025</v>
      </c>
      <c r="B1281" t="s">
        <v>1804</v>
      </c>
      <c r="C1281" t="s">
        <v>192</v>
      </c>
      <c r="D1281" t="s">
        <v>4963</v>
      </c>
      <c r="E1281" s="190" t="s">
        <v>5279</v>
      </c>
    </row>
    <row r="1282" spans="1:5" hidden="1" x14ac:dyDescent="0.25">
      <c r="A1282">
        <v>39342</v>
      </c>
      <c r="B1282" t="s">
        <v>1805</v>
      </c>
      <c r="C1282" t="s">
        <v>192</v>
      </c>
      <c r="D1282" t="s">
        <v>4963</v>
      </c>
      <c r="E1282" s="190" t="s">
        <v>4699</v>
      </c>
    </row>
    <row r="1283" spans="1:5" hidden="1" x14ac:dyDescent="0.25">
      <c r="A1283">
        <v>39343</v>
      </c>
      <c r="B1283" t="s">
        <v>1806</v>
      </c>
      <c r="C1283" t="s">
        <v>192</v>
      </c>
      <c r="D1283" t="s">
        <v>4963</v>
      </c>
      <c r="E1283" s="190" t="s">
        <v>7690</v>
      </c>
    </row>
    <row r="1284" spans="1:5" hidden="1" x14ac:dyDescent="0.25">
      <c r="A1284">
        <v>39345</v>
      </c>
      <c r="B1284" t="s">
        <v>1808</v>
      </c>
      <c r="C1284" t="s">
        <v>192</v>
      </c>
      <c r="D1284" t="s">
        <v>4963</v>
      </c>
      <c r="E1284" s="190" t="s">
        <v>3072</v>
      </c>
    </row>
    <row r="1285" spans="1:5" hidden="1" x14ac:dyDescent="0.25">
      <c r="A1285">
        <v>39344</v>
      </c>
      <c r="B1285" t="s">
        <v>1809</v>
      </c>
      <c r="C1285" t="s">
        <v>192</v>
      </c>
      <c r="D1285" t="s">
        <v>4963</v>
      </c>
      <c r="E1285" s="190" t="s">
        <v>5280</v>
      </c>
    </row>
    <row r="1286" spans="1:5" hidden="1" x14ac:dyDescent="0.25">
      <c r="A1286">
        <v>12623</v>
      </c>
      <c r="B1286" t="s">
        <v>5281</v>
      </c>
      <c r="C1286" t="s">
        <v>194</v>
      </c>
      <c r="D1286" t="s">
        <v>4963</v>
      </c>
      <c r="E1286" s="190" t="s">
        <v>7691</v>
      </c>
    </row>
    <row r="1287" spans="1:5" hidden="1" x14ac:dyDescent="0.25">
      <c r="A1287">
        <v>34498</v>
      </c>
      <c r="B1287" t="s">
        <v>1810</v>
      </c>
      <c r="C1287" t="s">
        <v>192</v>
      </c>
      <c r="D1287" t="s">
        <v>4963</v>
      </c>
      <c r="E1287" s="190" t="s">
        <v>7692</v>
      </c>
    </row>
    <row r="1288" spans="1:5" hidden="1" x14ac:dyDescent="0.25">
      <c r="A1288">
        <v>13244</v>
      </c>
      <c r="B1288" t="s">
        <v>1811</v>
      </c>
      <c r="C1288" t="s">
        <v>192</v>
      </c>
      <c r="D1288" t="s">
        <v>4966</v>
      </c>
      <c r="E1288" s="190" t="s">
        <v>7693</v>
      </c>
    </row>
    <row r="1289" spans="1:5" hidden="1" x14ac:dyDescent="0.25">
      <c r="A1289">
        <v>38998</v>
      </c>
      <c r="B1289" t="s">
        <v>5282</v>
      </c>
      <c r="C1289" t="s">
        <v>192</v>
      </c>
      <c r="D1289" t="s">
        <v>4977</v>
      </c>
      <c r="E1289" s="190" t="s">
        <v>296</v>
      </c>
    </row>
    <row r="1290" spans="1:5" hidden="1" x14ac:dyDescent="0.25">
      <c r="A1290">
        <v>38999</v>
      </c>
      <c r="B1290" t="s">
        <v>5283</v>
      </c>
      <c r="C1290" t="s">
        <v>192</v>
      </c>
      <c r="D1290" t="s">
        <v>4977</v>
      </c>
      <c r="E1290" s="190" t="s">
        <v>343</v>
      </c>
    </row>
    <row r="1291" spans="1:5" hidden="1" x14ac:dyDescent="0.25">
      <c r="A1291">
        <v>38996</v>
      </c>
      <c r="B1291" t="s">
        <v>5284</v>
      </c>
      <c r="C1291" t="s">
        <v>192</v>
      </c>
      <c r="D1291" t="s">
        <v>4977</v>
      </c>
      <c r="E1291" s="190" t="s">
        <v>5285</v>
      </c>
    </row>
    <row r="1292" spans="1:5" hidden="1" x14ac:dyDescent="0.25">
      <c r="A1292">
        <v>44173</v>
      </c>
      <c r="B1292" t="s">
        <v>5286</v>
      </c>
      <c r="C1292" t="s">
        <v>192</v>
      </c>
      <c r="D1292" t="s">
        <v>4977</v>
      </c>
      <c r="E1292" s="190" t="s">
        <v>372</v>
      </c>
    </row>
    <row r="1293" spans="1:5" hidden="1" x14ac:dyDescent="0.25">
      <c r="A1293">
        <v>44174</v>
      </c>
      <c r="B1293" t="s">
        <v>5287</v>
      </c>
      <c r="C1293" t="s">
        <v>192</v>
      </c>
      <c r="D1293" t="s">
        <v>4977</v>
      </c>
      <c r="E1293" s="190" t="s">
        <v>5288</v>
      </c>
    </row>
    <row r="1294" spans="1:5" hidden="1" x14ac:dyDescent="0.25">
      <c r="A1294">
        <v>38997</v>
      </c>
      <c r="B1294" t="s">
        <v>5289</v>
      </c>
      <c r="C1294" t="s">
        <v>192</v>
      </c>
      <c r="D1294" t="s">
        <v>4977</v>
      </c>
      <c r="E1294" s="190" t="s">
        <v>5290</v>
      </c>
    </row>
    <row r="1295" spans="1:5" hidden="1" x14ac:dyDescent="0.25">
      <c r="A1295">
        <v>39600</v>
      </c>
      <c r="B1295" t="s">
        <v>1812</v>
      </c>
      <c r="C1295" t="s">
        <v>192</v>
      </c>
      <c r="D1295" t="s">
        <v>4963</v>
      </c>
      <c r="E1295" s="190" t="s">
        <v>7694</v>
      </c>
    </row>
    <row r="1296" spans="1:5" hidden="1" x14ac:dyDescent="0.25">
      <c r="A1296">
        <v>39601</v>
      </c>
      <c r="B1296" t="s">
        <v>1813</v>
      </c>
      <c r="C1296" t="s">
        <v>192</v>
      </c>
      <c r="D1296" t="s">
        <v>4963</v>
      </c>
      <c r="E1296" s="190" t="s">
        <v>686</v>
      </c>
    </row>
    <row r="1297" spans="1:5" hidden="1" x14ac:dyDescent="0.25">
      <c r="A1297">
        <v>39862</v>
      </c>
      <c r="B1297" t="s">
        <v>1815</v>
      </c>
      <c r="C1297" t="s">
        <v>192</v>
      </c>
      <c r="D1297" t="s">
        <v>4977</v>
      </c>
      <c r="E1297" s="190" t="s">
        <v>380</v>
      </c>
    </row>
    <row r="1298" spans="1:5" hidden="1" x14ac:dyDescent="0.25">
      <c r="A1298">
        <v>39863</v>
      </c>
      <c r="B1298" t="s">
        <v>1816</v>
      </c>
      <c r="C1298" t="s">
        <v>192</v>
      </c>
      <c r="D1298" t="s">
        <v>4977</v>
      </c>
      <c r="E1298" s="190" t="s">
        <v>7695</v>
      </c>
    </row>
    <row r="1299" spans="1:5" hidden="1" x14ac:dyDescent="0.25">
      <c r="A1299">
        <v>39864</v>
      </c>
      <c r="B1299" t="s">
        <v>1817</v>
      </c>
      <c r="C1299" t="s">
        <v>192</v>
      </c>
      <c r="D1299" t="s">
        <v>4977</v>
      </c>
      <c r="E1299" s="190" t="s">
        <v>375</v>
      </c>
    </row>
    <row r="1300" spans="1:5" hidden="1" x14ac:dyDescent="0.25">
      <c r="A1300">
        <v>39865</v>
      </c>
      <c r="B1300" t="s">
        <v>1818</v>
      </c>
      <c r="C1300" t="s">
        <v>192</v>
      </c>
      <c r="D1300" t="s">
        <v>4977</v>
      </c>
      <c r="E1300" s="190" t="s">
        <v>7696</v>
      </c>
    </row>
    <row r="1301" spans="1:5" hidden="1" x14ac:dyDescent="0.25">
      <c r="A1301">
        <v>2517</v>
      </c>
      <c r="B1301" t="s">
        <v>1819</v>
      </c>
      <c r="C1301" t="s">
        <v>192</v>
      </c>
      <c r="D1301" t="s">
        <v>4963</v>
      </c>
      <c r="E1301" s="190" t="s">
        <v>7697</v>
      </c>
    </row>
    <row r="1302" spans="1:5" hidden="1" x14ac:dyDescent="0.25">
      <c r="A1302">
        <v>2522</v>
      </c>
      <c r="B1302" t="s">
        <v>1820</v>
      </c>
      <c r="C1302" t="s">
        <v>192</v>
      </c>
      <c r="D1302" t="s">
        <v>4963</v>
      </c>
      <c r="E1302" s="190" t="s">
        <v>5535</v>
      </c>
    </row>
    <row r="1303" spans="1:5" hidden="1" x14ac:dyDescent="0.25">
      <c r="A1303">
        <v>2548</v>
      </c>
      <c r="B1303" t="s">
        <v>1821</v>
      </c>
      <c r="C1303" t="s">
        <v>192</v>
      </c>
      <c r="D1303" t="s">
        <v>4963</v>
      </c>
      <c r="E1303" s="190" t="s">
        <v>7698</v>
      </c>
    </row>
    <row r="1304" spans="1:5" hidden="1" x14ac:dyDescent="0.25">
      <c r="A1304">
        <v>2516</v>
      </c>
      <c r="B1304" t="s">
        <v>1822</v>
      </c>
      <c r="C1304" t="s">
        <v>192</v>
      </c>
      <c r="D1304" t="s">
        <v>4963</v>
      </c>
      <c r="E1304" s="190" t="s">
        <v>7699</v>
      </c>
    </row>
    <row r="1305" spans="1:5" hidden="1" x14ac:dyDescent="0.25">
      <c r="A1305">
        <v>2518</v>
      </c>
      <c r="B1305" t="s">
        <v>1823</v>
      </c>
      <c r="C1305" t="s">
        <v>192</v>
      </c>
      <c r="D1305" t="s">
        <v>4963</v>
      </c>
      <c r="E1305" s="190" t="s">
        <v>7700</v>
      </c>
    </row>
    <row r="1306" spans="1:5" hidden="1" x14ac:dyDescent="0.25">
      <c r="A1306">
        <v>2521</v>
      </c>
      <c r="B1306" t="s">
        <v>1824</v>
      </c>
      <c r="C1306" t="s">
        <v>192</v>
      </c>
      <c r="D1306" t="s">
        <v>4963</v>
      </c>
      <c r="E1306" s="190" t="s">
        <v>7701</v>
      </c>
    </row>
    <row r="1307" spans="1:5" hidden="1" x14ac:dyDescent="0.25">
      <c r="A1307">
        <v>2515</v>
      </c>
      <c r="B1307" t="s">
        <v>1825</v>
      </c>
      <c r="C1307" t="s">
        <v>192</v>
      </c>
      <c r="D1307" t="s">
        <v>4963</v>
      </c>
      <c r="E1307" s="190" t="s">
        <v>7702</v>
      </c>
    </row>
    <row r="1308" spans="1:5" hidden="1" x14ac:dyDescent="0.25">
      <c r="A1308">
        <v>2519</v>
      </c>
      <c r="B1308" t="s">
        <v>1826</v>
      </c>
      <c r="C1308" t="s">
        <v>192</v>
      </c>
      <c r="D1308" t="s">
        <v>4963</v>
      </c>
      <c r="E1308" s="190" t="s">
        <v>7703</v>
      </c>
    </row>
    <row r="1309" spans="1:5" hidden="1" x14ac:dyDescent="0.25">
      <c r="A1309">
        <v>2520</v>
      </c>
      <c r="B1309" t="s">
        <v>1827</v>
      </c>
      <c r="C1309" t="s">
        <v>192</v>
      </c>
      <c r="D1309" t="s">
        <v>4963</v>
      </c>
      <c r="E1309" s="190" t="s">
        <v>7704</v>
      </c>
    </row>
    <row r="1310" spans="1:5" hidden="1" x14ac:dyDescent="0.25">
      <c r="A1310">
        <v>1602</v>
      </c>
      <c r="B1310" t="s">
        <v>1828</v>
      </c>
      <c r="C1310" t="s">
        <v>192</v>
      </c>
      <c r="D1310" t="s">
        <v>4963</v>
      </c>
      <c r="E1310" s="190" t="s">
        <v>5905</v>
      </c>
    </row>
    <row r="1311" spans="1:5" hidden="1" x14ac:dyDescent="0.25">
      <c r="A1311">
        <v>1601</v>
      </c>
      <c r="B1311" t="s">
        <v>1829</v>
      </c>
      <c r="C1311" t="s">
        <v>192</v>
      </c>
      <c r="D1311" t="s">
        <v>4963</v>
      </c>
      <c r="E1311" s="190" t="s">
        <v>7705</v>
      </c>
    </row>
    <row r="1312" spans="1:5" hidden="1" x14ac:dyDescent="0.25">
      <c r="A1312">
        <v>1598</v>
      </c>
      <c r="B1312" t="s">
        <v>1830</v>
      </c>
      <c r="C1312" t="s">
        <v>192</v>
      </c>
      <c r="D1312" t="s">
        <v>4963</v>
      </c>
      <c r="E1312" s="190" t="s">
        <v>7706</v>
      </c>
    </row>
    <row r="1313" spans="1:5" hidden="1" x14ac:dyDescent="0.25">
      <c r="A1313">
        <v>1600</v>
      </c>
      <c r="B1313" t="s">
        <v>1831</v>
      </c>
      <c r="C1313" t="s">
        <v>192</v>
      </c>
      <c r="D1313" t="s">
        <v>4963</v>
      </c>
      <c r="E1313" s="190" t="s">
        <v>7707</v>
      </c>
    </row>
    <row r="1314" spans="1:5" hidden="1" x14ac:dyDescent="0.25">
      <c r="A1314">
        <v>1603</v>
      </c>
      <c r="B1314" t="s">
        <v>1832</v>
      </c>
      <c r="C1314" t="s">
        <v>192</v>
      </c>
      <c r="D1314" t="s">
        <v>4963</v>
      </c>
      <c r="E1314" s="190" t="s">
        <v>7708</v>
      </c>
    </row>
    <row r="1315" spans="1:5" hidden="1" x14ac:dyDescent="0.25">
      <c r="A1315">
        <v>1599</v>
      </c>
      <c r="B1315" t="s">
        <v>1833</v>
      </c>
      <c r="C1315" t="s">
        <v>192</v>
      </c>
      <c r="D1315" t="s">
        <v>4963</v>
      </c>
      <c r="E1315" s="190" t="s">
        <v>5322</v>
      </c>
    </row>
    <row r="1316" spans="1:5" hidden="1" x14ac:dyDescent="0.25">
      <c r="A1316">
        <v>1597</v>
      </c>
      <c r="B1316" t="s">
        <v>1834</v>
      </c>
      <c r="C1316" t="s">
        <v>192</v>
      </c>
      <c r="D1316" t="s">
        <v>4963</v>
      </c>
      <c r="E1316" s="190" t="s">
        <v>7569</v>
      </c>
    </row>
    <row r="1317" spans="1:5" hidden="1" x14ac:dyDescent="0.25">
      <c r="A1317">
        <v>39602</v>
      </c>
      <c r="B1317" t="s">
        <v>1835</v>
      </c>
      <c r="C1317" t="s">
        <v>192</v>
      </c>
      <c r="D1317" t="s">
        <v>4963</v>
      </c>
      <c r="E1317" s="190" t="s">
        <v>5292</v>
      </c>
    </row>
    <row r="1318" spans="1:5" hidden="1" x14ac:dyDescent="0.25">
      <c r="A1318">
        <v>39603</v>
      </c>
      <c r="B1318" t="s">
        <v>1837</v>
      </c>
      <c r="C1318" t="s">
        <v>192</v>
      </c>
      <c r="D1318" t="s">
        <v>4963</v>
      </c>
      <c r="E1318" s="190" t="s">
        <v>7247</v>
      </c>
    </row>
    <row r="1319" spans="1:5" hidden="1" x14ac:dyDescent="0.25">
      <c r="A1319">
        <v>11821</v>
      </c>
      <c r="B1319" t="s">
        <v>1838</v>
      </c>
      <c r="C1319" t="s">
        <v>192</v>
      </c>
      <c r="D1319" t="s">
        <v>4963</v>
      </c>
      <c r="E1319" s="190" t="s">
        <v>7709</v>
      </c>
    </row>
    <row r="1320" spans="1:5" hidden="1" x14ac:dyDescent="0.25">
      <c r="A1320">
        <v>1562</v>
      </c>
      <c r="B1320" t="s">
        <v>1839</v>
      </c>
      <c r="C1320" t="s">
        <v>192</v>
      </c>
      <c r="D1320" t="s">
        <v>4963</v>
      </c>
      <c r="E1320" s="190" t="s">
        <v>6934</v>
      </c>
    </row>
    <row r="1321" spans="1:5" hidden="1" x14ac:dyDescent="0.25">
      <c r="A1321">
        <v>1563</v>
      </c>
      <c r="B1321" t="s">
        <v>1840</v>
      </c>
      <c r="C1321" t="s">
        <v>192</v>
      </c>
      <c r="D1321" t="s">
        <v>4963</v>
      </c>
      <c r="E1321" s="190" t="s">
        <v>7434</v>
      </c>
    </row>
    <row r="1322" spans="1:5" hidden="1" x14ac:dyDescent="0.25">
      <c r="A1322">
        <v>11856</v>
      </c>
      <c r="B1322" t="s">
        <v>1842</v>
      </c>
      <c r="C1322" t="s">
        <v>192</v>
      </c>
      <c r="D1322" t="s">
        <v>4966</v>
      </c>
      <c r="E1322" s="190" t="s">
        <v>7710</v>
      </c>
    </row>
    <row r="1323" spans="1:5" hidden="1" x14ac:dyDescent="0.25">
      <c r="A1323">
        <v>11857</v>
      </c>
      <c r="B1323" t="s">
        <v>1843</v>
      </c>
      <c r="C1323" t="s">
        <v>192</v>
      </c>
      <c r="D1323" t="s">
        <v>4963</v>
      </c>
      <c r="E1323" s="190" t="s">
        <v>7711</v>
      </c>
    </row>
    <row r="1324" spans="1:5" hidden="1" x14ac:dyDescent="0.25">
      <c r="A1324">
        <v>11858</v>
      </c>
      <c r="B1324" t="s">
        <v>1844</v>
      </c>
      <c r="C1324" t="s">
        <v>192</v>
      </c>
      <c r="D1324" t="s">
        <v>4963</v>
      </c>
      <c r="E1324" s="190" t="s">
        <v>7712</v>
      </c>
    </row>
    <row r="1325" spans="1:5" hidden="1" x14ac:dyDescent="0.25">
      <c r="A1325">
        <v>1539</v>
      </c>
      <c r="B1325" t="s">
        <v>1845</v>
      </c>
      <c r="C1325" t="s">
        <v>192</v>
      </c>
      <c r="D1325" t="s">
        <v>4963</v>
      </c>
      <c r="E1325" s="190" t="s">
        <v>7713</v>
      </c>
    </row>
    <row r="1326" spans="1:5" hidden="1" x14ac:dyDescent="0.25">
      <c r="A1326">
        <v>11859</v>
      </c>
      <c r="B1326" t="s">
        <v>1846</v>
      </c>
      <c r="C1326" t="s">
        <v>192</v>
      </c>
      <c r="D1326" t="s">
        <v>4963</v>
      </c>
      <c r="E1326" s="190" t="s">
        <v>7714</v>
      </c>
    </row>
    <row r="1327" spans="1:5" hidden="1" x14ac:dyDescent="0.25">
      <c r="A1327">
        <v>1550</v>
      </c>
      <c r="B1327" t="s">
        <v>1847</v>
      </c>
      <c r="C1327" t="s">
        <v>192</v>
      </c>
      <c r="D1327" t="s">
        <v>4963</v>
      </c>
      <c r="E1327" s="190" t="s">
        <v>6708</v>
      </c>
    </row>
    <row r="1328" spans="1:5" hidden="1" x14ac:dyDescent="0.25">
      <c r="A1328">
        <v>11854</v>
      </c>
      <c r="B1328" t="s">
        <v>1848</v>
      </c>
      <c r="C1328" t="s">
        <v>192</v>
      </c>
      <c r="D1328" t="s">
        <v>4963</v>
      </c>
      <c r="E1328" s="190" t="s">
        <v>6576</v>
      </c>
    </row>
    <row r="1329" spans="1:5" hidden="1" x14ac:dyDescent="0.25">
      <c r="A1329">
        <v>11862</v>
      </c>
      <c r="B1329" t="s">
        <v>1850</v>
      </c>
      <c r="C1329" t="s">
        <v>192</v>
      </c>
      <c r="D1329" t="s">
        <v>4963</v>
      </c>
      <c r="E1329" s="190" t="s">
        <v>5906</v>
      </c>
    </row>
    <row r="1330" spans="1:5" hidden="1" x14ac:dyDescent="0.25">
      <c r="A1330">
        <v>11863</v>
      </c>
      <c r="B1330" t="s">
        <v>1851</v>
      </c>
      <c r="C1330" t="s">
        <v>192</v>
      </c>
      <c r="D1330" t="s">
        <v>4963</v>
      </c>
      <c r="E1330" s="190" t="s">
        <v>304</v>
      </c>
    </row>
    <row r="1331" spans="1:5" hidden="1" x14ac:dyDescent="0.25">
      <c r="A1331">
        <v>11855</v>
      </c>
      <c r="B1331" t="s">
        <v>1852</v>
      </c>
      <c r="C1331" t="s">
        <v>192</v>
      </c>
      <c r="D1331" t="s">
        <v>4963</v>
      </c>
      <c r="E1331" s="190" t="s">
        <v>7715</v>
      </c>
    </row>
    <row r="1332" spans="1:5" hidden="1" x14ac:dyDescent="0.25">
      <c r="A1332">
        <v>11864</v>
      </c>
      <c r="B1332" t="s">
        <v>1853</v>
      </c>
      <c r="C1332" t="s">
        <v>192</v>
      </c>
      <c r="D1332" t="s">
        <v>4963</v>
      </c>
      <c r="E1332" s="190" t="s">
        <v>7716</v>
      </c>
    </row>
    <row r="1333" spans="1:5" hidden="1" x14ac:dyDescent="0.25">
      <c r="A1333">
        <v>2527</v>
      </c>
      <c r="B1333" t="s">
        <v>1854</v>
      </c>
      <c r="C1333" t="s">
        <v>192</v>
      </c>
      <c r="D1333" t="s">
        <v>4963</v>
      </c>
      <c r="E1333" s="190" t="s">
        <v>6706</v>
      </c>
    </row>
    <row r="1334" spans="1:5" hidden="1" x14ac:dyDescent="0.25">
      <c r="A1334">
        <v>2526</v>
      </c>
      <c r="B1334" t="s">
        <v>1855</v>
      </c>
      <c r="C1334" t="s">
        <v>192</v>
      </c>
      <c r="D1334" t="s">
        <v>4963</v>
      </c>
      <c r="E1334" s="190" t="s">
        <v>5370</v>
      </c>
    </row>
    <row r="1335" spans="1:5" hidden="1" x14ac:dyDescent="0.25">
      <c r="A1335">
        <v>2487</v>
      </c>
      <c r="B1335" t="s">
        <v>1856</v>
      </c>
      <c r="C1335" t="s">
        <v>192</v>
      </c>
      <c r="D1335" t="s">
        <v>4963</v>
      </c>
      <c r="E1335" s="190" t="s">
        <v>3195</v>
      </c>
    </row>
    <row r="1336" spans="1:5" hidden="1" x14ac:dyDescent="0.25">
      <c r="A1336">
        <v>2483</v>
      </c>
      <c r="B1336" t="s">
        <v>1857</v>
      </c>
      <c r="C1336" t="s">
        <v>192</v>
      </c>
      <c r="D1336" t="s">
        <v>4963</v>
      </c>
      <c r="E1336" s="190" t="s">
        <v>260</v>
      </c>
    </row>
    <row r="1337" spans="1:5" hidden="1" x14ac:dyDescent="0.25">
      <c r="A1337">
        <v>2528</v>
      </c>
      <c r="B1337" t="s">
        <v>1858</v>
      </c>
      <c r="C1337" t="s">
        <v>192</v>
      </c>
      <c r="D1337" t="s">
        <v>4963</v>
      </c>
      <c r="E1337" s="190" t="s">
        <v>7717</v>
      </c>
    </row>
    <row r="1338" spans="1:5" hidden="1" x14ac:dyDescent="0.25">
      <c r="A1338">
        <v>2489</v>
      </c>
      <c r="B1338" t="s">
        <v>1859</v>
      </c>
      <c r="C1338" t="s">
        <v>192</v>
      </c>
      <c r="D1338" t="s">
        <v>4963</v>
      </c>
      <c r="E1338" s="190" t="s">
        <v>1635</v>
      </c>
    </row>
    <row r="1339" spans="1:5" hidden="1" x14ac:dyDescent="0.25">
      <c r="A1339">
        <v>2488</v>
      </c>
      <c r="B1339" t="s">
        <v>1860</v>
      </c>
      <c r="C1339" t="s">
        <v>192</v>
      </c>
      <c r="D1339" t="s">
        <v>4963</v>
      </c>
      <c r="E1339" s="190" t="s">
        <v>7718</v>
      </c>
    </row>
    <row r="1340" spans="1:5" hidden="1" x14ac:dyDescent="0.25">
      <c r="A1340">
        <v>2484</v>
      </c>
      <c r="B1340" t="s">
        <v>1861</v>
      </c>
      <c r="C1340" t="s">
        <v>192</v>
      </c>
      <c r="D1340" t="s">
        <v>4963</v>
      </c>
      <c r="E1340" s="190" t="s">
        <v>7719</v>
      </c>
    </row>
    <row r="1341" spans="1:5" hidden="1" x14ac:dyDescent="0.25">
      <c r="A1341">
        <v>2485</v>
      </c>
      <c r="B1341" t="s">
        <v>1862</v>
      </c>
      <c r="C1341" t="s">
        <v>192</v>
      </c>
      <c r="D1341" t="s">
        <v>4963</v>
      </c>
      <c r="E1341" s="190" t="s">
        <v>7720</v>
      </c>
    </row>
    <row r="1342" spans="1:5" hidden="1" x14ac:dyDescent="0.25">
      <c r="A1342">
        <v>39279</v>
      </c>
      <c r="B1342" t="s">
        <v>5295</v>
      </c>
      <c r="C1342" t="s">
        <v>192</v>
      </c>
      <c r="D1342" t="s">
        <v>4977</v>
      </c>
      <c r="E1342" s="190" t="s">
        <v>406</v>
      </c>
    </row>
    <row r="1343" spans="1:5" hidden="1" x14ac:dyDescent="0.25">
      <c r="A1343">
        <v>39280</v>
      </c>
      <c r="B1343" t="s">
        <v>5296</v>
      </c>
      <c r="C1343" t="s">
        <v>192</v>
      </c>
      <c r="D1343" t="s">
        <v>4977</v>
      </c>
      <c r="E1343" s="190" t="s">
        <v>3834</v>
      </c>
    </row>
    <row r="1344" spans="1:5" hidden="1" x14ac:dyDescent="0.25">
      <c r="A1344">
        <v>39281</v>
      </c>
      <c r="B1344" t="s">
        <v>5297</v>
      </c>
      <c r="C1344" t="s">
        <v>192</v>
      </c>
      <c r="D1344" t="s">
        <v>4977</v>
      </c>
      <c r="E1344" s="190" t="s">
        <v>5298</v>
      </c>
    </row>
    <row r="1345" spans="1:5" hidden="1" x14ac:dyDescent="0.25">
      <c r="A1345">
        <v>39282</v>
      </c>
      <c r="B1345" t="s">
        <v>5299</v>
      </c>
      <c r="C1345" t="s">
        <v>192</v>
      </c>
      <c r="D1345" t="s">
        <v>4977</v>
      </c>
      <c r="E1345" s="190" t="s">
        <v>322</v>
      </c>
    </row>
    <row r="1346" spans="1:5" hidden="1" x14ac:dyDescent="0.25">
      <c r="A1346">
        <v>38844</v>
      </c>
      <c r="B1346" t="s">
        <v>5300</v>
      </c>
      <c r="C1346" t="s">
        <v>192</v>
      </c>
      <c r="D1346" t="s">
        <v>4977</v>
      </c>
      <c r="E1346" s="190" t="s">
        <v>5249</v>
      </c>
    </row>
    <row r="1347" spans="1:5" hidden="1" x14ac:dyDescent="0.25">
      <c r="A1347">
        <v>38846</v>
      </c>
      <c r="B1347" t="s">
        <v>5301</v>
      </c>
      <c r="C1347" t="s">
        <v>192</v>
      </c>
      <c r="D1347" t="s">
        <v>4977</v>
      </c>
      <c r="E1347" s="190" t="s">
        <v>367</v>
      </c>
    </row>
    <row r="1348" spans="1:5" hidden="1" x14ac:dyDescent="0.25">
      <c r="A1348">
        <v>38847</v>
      </c>
      <c r="B1348" t="s">
        <v>5302</v>
      </c>
      <c r="C1348" t="s">
        <v>192</v>
      </c>
      <c r="D1348" t="s">
        <v>4977</v>
      </c>
      <c r="E1348" s="190" t="s">
        <v>5303</v>
      </c>
    </row>
    <row r="1349" spans="1:5" hidden="1" x14ac:dyDescent="0.25">
      <c r="A1349">
        <v>38850</v>
      </c>
      <c r="B1349" t="s">
        <v>5304</v>
      </c>
      <c r="C1349" t="s">
        <v>192</v>
      </c>
      <c r="D1349" t="s">
        <v>4977</v>
      </c>
      <c r="E1349" s="190" t="s">
        <v>5008</v>
      </c>
    </row>
    <row r="1350" spans="1:5" hidden="1" x14ac:dyDescent="0.25">
      <c r="A1350">
        <v>38848</v>
      </c>
      <c r="B1350" t="s">
        <v>5305</v>
      </c>
      <c r="C1350" t="s">
        <v>192</v>
      </c>
      <c r="D1350" t="s">
        <v>4977</v>
      </c>
      <c r="E1350" s="190" t="s">
        <v>5306</v>
      </c>
    </row>
    <row r="1351" spans="1:5" hidden="1" x14ac:dyDescent="0.25">
      <c r="A1351">
        <v>38851</v>
      </c>
      <c r="B1351" t="s">
        <v>5307</v>
      </c>
      <c r="C1351" t="s">
        <v>192</v>
      </c>
      <c r="D1351" t="s">
        <v>4977</v>
      </c>
      <c r="E1351" s="190" t="s">
        <v>2111</v>
      </c>
    </row>
    <row r="1352" spans="1:5" hidden="1" x14ac:dyDescent="0.25">
      <c r="A1352">
        <v>38854</v>
      </c>
      <c r="B1352" t="s">
        <v>5308</v>
      </c>
      <c r="C1352" t="s">
        <v>192</v>
      </c>
      <c r="D1352" t="s">
        <v>4977</v>
      </c>
      <c r="E1352" s="190" t="s">
        <v>1334</v>
      </c>
    </row>
    <row r="1353" spans="1:5" hidden="1" x14ac:dyDescent="0.25">
      <c r="A1353">
        <v>44247</v>
      </c>
      <c r="B1353" t="s">
        <v>5309</v>
      </c>
      <c r="C1353" t="s">
        <v>192</v>
      </c>
      <c r="D1353" t="s">
        <v>4963</v>
      </c>
      <c r="E1353" s="190" t="s">
        <v>7721</v>
      </c>
    </row>
    <row r="1354" spans="1:5" hidden="1" x14ac:dyDescent="0.25">
      <c r="A1354">
        <v>38005</v>
      </c>
      <c r="B1354" t="s">
        <v>1863</v>
      </c>
      <c r="C1354" t="s">
        <v>192</v>
      </c>
      <c r="D1354" t="s">
        <v>4963</v>
      </c>
      <c r="E1354" s="190" t="s">
        <v>6664</v>
      </c>
    </row>
    <row r="1355" spans="1:5" hidden="1" x14ac:dyDescent="0.25">
      <c r="A1355">
        <v>38006</v>
      </c>
      <c r="B1355" t="s">
        <v>1864</v>
      </c>
      <c r="C1355" t="s">
        <v>192</v>
      </c>
      <c r="D1355" t="s">
        <v>4963</v>
      </c>
      <c r="E1355" s="190" t="s">
        <v>7722</v>
      </c>
    </row>
    <row r="1356" spans="1:5" hidden="1" x14ac:dyDescent="0.25">
      <c r="A1356">
        <v>38428</v>
      </c>
      <c r="B1356" t="s">
        <v>1865</v>
      </c>
      <c r="C1356" t="s">
        <v>192</v>
      </c>
      <c r="D1356" t="s">
        <v>4963</v>
      </c>
      <c r="E1356" s="190" t="s">
        <v>5070</v>
      </c>
    </row>
    <row r="1357" spans="1:5" hidden="1" x14ac:dyDescent="0.25">
      <c r="A1357">
        <v>38007</v>
      </c>
      <c r="B1357" t="s">
        <v>1866</v>
      </c>
      <c r="C1357" t="s">
        <v>192</v>
      </c>
      <c r="D1357" t="s">
        <v>4963</v>
      </c>
      <c r="E1357" s="190" t="s">
        <v>7723</v>
      </c>
    </row>
    <row r="1358" spans="1:5" hidden="1" x14ac:dyDescent="0.25">
      <c r="A1358">
        <v>38008</v>
      </c>
      <c r="B1358" t="s">
        <v>1868</v>
      </c>
      <c r="C1358" t="s">
        <v>192</v>
      </c>
      <c r="D1358" t="s">
        <v>4963</v>
      </c>
      <c r="E1358" s="190" t="s">
        <v>7724</v>
      </c>
    </row>
    <row r="1359" spans="1:5" hidden="1" x14ac:dyDescent="0.25">
      <c r="A1359">
        <v>38009</v>
      </c>
      <c r="B1359" t="s">
        <v>1869</v>
      </c>
      <c r="C1359" t="s">
        <v>192</v>
      </c>
      <c r="D1359" t="s">
        <v>4963</v>
      </c>
      <c r="E1359" s="190" t="s">
        <v>7725</v>
      </c>
    </row>
    <row r="1360" spans="1:5" hidden="1" x14ac:dyDescent="0.25">
      <c r="A1360">
        <v>44248</v>
      </c>
      <c r="B1360" t="s">
        <v>5310</v>
      </c>
      <c r="C1360" t="s">
        <v>192</v>
      </c>
      <c r="D1360" t="s">
        <v>4963</v>
      </c>
      <c r="E1360" s="190" t="s">
        <v>7726</v>
      </c>
    </row>
    <row r="1361" spans="1:5" hidden="1" x14ac:dyDescent="0.25">
      <c r="A1361">
        <v>44249</v>
      </c>
      <c r="B1361" t="s">
        <v>5311</v>
      </c>
      <c r="C1361" t="s">
        <v>192</v>
      </c>
      <c r="D1361" t="s">
        <v>4963</v>
      </c>
      <c r="E1361" s="190" t="s">
        <v>7727</v>
      </c>
    </row>
    <row r="1362" spans="1:5" hidden="1" x14ac:dyDescent="0.25">
      <c r="A1362">
        <v>44250</v>
      </c>
      <c r="B1362" t="s">
        <v>5312</v>
      </c>
      <c r="C1362" t="s">
        <v>192</v>
      </c>
      <c r="D1362" t="s">
        <v>4963</v>
      </c>
      <c r="E1362" s="190" t="s">
        <v>6504</v>
      </c>
    </row>
    <row r="1363" spans="1:5" hidden="1" x14ac:dyDescent="0.25">
      <c r="A1363">
        <v>3104</v>
      </c>
      <c r="B1363" t="s">
        <v>1873</v>
      </c>
      <c r="C1363" t="s">
        <v>308</v>
      </c>
      <c r="D1363" t="s">
        <v>4963</v>
      </c>
      <c r="E1363" s="190" t="s">
        <v>7728</v>
      </c>
    </row>
    <row r="1364" spans="1:5" hidden="1" x14ac:dyDescent="0.25">
      <c r="A1364">
        <v>1607</v>
      </c>
      <c r="B1364" t="s">
        <v>1874</v>
      </c>
      <c r="C1364" t="s">
        <v>308</v>
      </c>
      <c r="D1364" t="s">
        <v>4963</v>
      </c>
      <c r="E1364" s="190" t="s">
        <v>2334</v>
      </c>
    </row>
    <row r="1365" spans="1:5" hidden="1" x14ac:dyDescent="0.25">
      <c r="A1365">
        <v>38169</v>
      </c>
      <c r="B1365" t="s">
        <v>1875</v>
      </c>
      <c r="C1365" t="s">
        <v>308</v>
      </c>
      <c r="D1365" t="s">
        <v>4963</v>
      </c>
      <c r="E1365" s="190" t="s">
        <v>5313</v>
      </c>
    </row>
    <row r="1366" spans="1:5" hidden="1" x14ac:dyDescent="0.25">
      <c r="A1366">
        <v>6142</v>
      </c>
      <c r="B1366" t="s">
        <v>5314</v>
      </c>
      <c r="C1366" t="s">
        <v>192</v>
      </c>
      <c r="D1366" t="s">
        <v>4963</v>
      </c>
      <c r="E1366" s="190" t="s">
        <v>7729</v>
      </c>
    </row>
    <row r="1367" spans="1:5" hidden="1" x14ac:dyDescent="0.25">
      <c r="A1367">
        <v>11686</v>
      </c>
      <c r="B1367" t="s">
        <v>5315</v>
      </c>
      <c r="C1367" t="s">
        <v>192</v>
      </c>
      <c r="D1367" t="s">
        <v>4963</v>
      </c>
      <c r="E1367" s="190" t="s">
        <v>6402</v>
      </c>
    </row>
    <row r="1368" spans="1:5" hidden="1" x14ac:dyDescent="0.25">
      <c r="A1368">
        <v>37598</v>
      </c>
      <c r="B1368" t="s">
        <v>1876</v>
      </c>
      <c r="C1368" t="s">
        <v>192</v>
      </c>
      <c r="D1368" t="s">
        <v>4977</v>
      </c>
      <c r="E1368" s="190" t="s">
        <v>7730</v>
      </c>
    </row>
    <row r="1369" spans="1:5" hidden="1" x14ac:dyDescent="0.25">
      <c r="A1369">
        <v>25398</v>
      </c>
      <c r="B1369" t="s">
        <v>5316</v>
      </c>
      <c r="C1369" t="s">
        <v>192</v>
      </c>
      <c r="D1369" t="s">
        <v>4977</v>
      </c>
      <c r="E1369" s="190" t="s">
        <v>7731</v>
      </c>
    </row>
    <row r="1370" spans="1:5" hidden="1" x14ac:dyDescent="0.25">
      <c r="A1370">
        <v>25399</v>
      </c>
      <c r="B1370" t="s">
        <v>1877</v>
      </c>
      <c r="C1370" t="s">
        <v>192</v>
      </c>
      <c r="D1370" t="s">
        <v>4977</v>
      </c>
      <c r="E1370" s="190" t="s">
        <v>7732</v>
      </c>
    </row>
    <row r="1371" spans="1:5" hidden="1" x14ac:dyDescent="0.25">
      <c r="A1371">
        <v>43440</v>
      </c>
      <c r="B1371" t="s">
        <v>1878</v>
      </c>
      <c r="C1371" t="s">
        <v>192</v>
      </c>
      <c r="D1371" t="s">
        <v>4963</v>
      </c>
      <c r="E1371" s="190" t="s">
        <v>7733</v>
      </c>
    </row>
    <row r="1372" spans="1:5" hidden="1" x14ac:dyDescent="0.25">
      <c r="A1372">
        <v>10667</v>
      </c>
      <c r="B1372" t="s">
        <v>1879</v>
      </c>
      <c r="C1372" t="s">
        <v>192</v>
      </c>
      <c r="D1372" t="s">
        <v>4977</v>
      </c>
      <c r="E1372" s="190" t="s">
        <v>6387</v>
      </c>
    </row>
    <row r="1373" spans="1:5" hidden="1" x14ac:dyDescent="0.25">
      <c r="A1373">
        <v>1613</v>
      </c>
      <c r="B1373" t="s">
        <v>1880</v>
      </c>
      <c r="C1373" t="s">
        <v>192</v>
      </c>
      <c r="D1373" t="s">
        <v>4963</v>
      </c>
      <c r="E1373" s="190" t="s">
        <v>6717</v>
      </c>
    </row>
    <row r="1374" spans="1:5" hidden="1" x14ac:dyDescent="0.25">
      <c r="A1374">
        <v>1626</v>
      </c>
      <c r="B1374" t="s">
        <v>1881</v>
      </c>
      <c r="C1374" t="s">
        <v>192</v>
      </c>
      <c r="D1374" t="s">
        <v>4963</v>
      </c>
      <c r="E1374" s="190" t="s">
        <v>6718</v>
      </c>
    </row>
    <row r="1375" spans="1:5" hidden="1" x14ac:dyDescent="0.25">
      <c r="A1375">
        <v>1625</v>
      </c>
      <c r="B1375" t="s">
        <v>1882</v>
      </c>
      <c r="C1375" t="s">
        <v>192</v>
      </c>
      <c r="D1375" t="s">
        <v>4963</v>
      </c>
      <c r="E1375" s="190" t="s">
        <v>6719</v>
      </c>
    </row>
    <row r="1376" spans="1:5" hidden="1" x14ac:dyDescent="0.25">
      <c r="A1376">
        <v>1622</v>
      </c>
      <c r="B1376" t="s">
        <v>1883</v>
      </c>
      <c r="C1376" t="s">
        <v>192</v>
      </c>
      <c r="D1376" t="s">
        <v>4963</v>
      </c>
      <c r="E1376" s="190" t="s">
        <v>6720</v>
      </c>
    </row>
    <row r="1377" spans="1:5" hidden="1" x14ac:dyDescent="0.25">
      <c r="A1377">
        <v>1620</v>
      </c>
      <c r="B1377" t="s">
        <v>1884</v>
      </c>
      <c r="C1377" t="s">
        <v>192</v>
      </c>
      <c r="D1377" t="s">
        <v>4963</v>
      </c>
      <c r="E1377" s="190" t="s">
        <v>6721</v>
      </c>
    </row>
    <row r="1378" spans="1:5" hidden="1" x14ac:dyDescent="0.25">
      <c r="A1378">
        <v>1629</v>
      </c>
      <c r="B1378" t="s">
        <v>1885</v>
      </c>
      <c r="C1378" t="s">
        <v>192</v>
      </c>
      <c r="D1378" t="s">
        <v>4963</v>
      </c>
      <c r="E1378" s="190" t="s">
        <v>6722</v>
      </c>
    </row>
    <row r="1379" spans="1:5" hidden="1" x14ac:dyDescent="0.25">
      <c r="A1379">
        <v>1627</v>
      </c>
      <c r="B1379" t="s">
        <v>1886</v>
      </c>
      <c r="C1379" t="s">
        <v>192</v>
      </c>
      <c r="D1379" t="s">
        <v>4963</v>
      </c>
      <c r="E1379" s="190" t="s">
        <v>6723</v>
      </c>
    </row>
    <row r="1380" spans="1:5" hidden="1" x14ac:dyDescent="0.25">
      <c r="A1380">
        <v>1623</v>
      </c>
      <c r="B1380" t="s">
        <v>1887</v>
      </c>
      <c r="C1380" t="s">
        <v>192</v>
      </c>
      <c r="D1380" t="s">
        <v>4963</v>
      </c>
      <c r="E1380" s="190" t="s">
        <v>6724</v>
      </c>
    </row>
    <row r="1381" spans="1:5" hidden="1" x14ac:dyDescent="0.25">
      <c r="A1381">
        <v>1619</v>
      </c>
      <c r="B1381" t="s">
        <v>1888</v>
      </c>
      <c r="C1381" t="s">
        <v>192</v>
      </c>
      <c r="D1381" t="s">
        <v>4963</v>
      </c>
      <c r="E1381" s="190" t="s">
        <v>6725</v>
      </c>
    </row>
    <row r="1382" spans="1:5" hidden="1" x14ac:dyDescent="0.25">
      <c r="A1382">
        <v>1630</v>
      </c>
      <c r="B1382" t="s">
        <v>1889</v>
      </c>
      <c r="C1382" t="s">
        <v>192</v>
      </c>
      <c r="D1382" t="s">
        <v>4963</v>
      </c>
      <c r="E1382" s="190" t="s">
        <v>6726</v>
      </c>
    </row>
    <row r="1383" spans="1:5" hidden="1" x14ac:dyDescent="0.25">
      <c r="A1383">
        <v>1616</v>
      </c>
      <c r="B1383" t="s">
        <v>1890</v>
      </c>
      <c r="C1383" t="s">
        <v>192</v>
      </c>
      <c r="D1383" t="s">
        <v>4963</v>
      </c>
      <c r="E1383" s="190" t="s">
        <v>6727</v>
      </c>
    </row>
    <row r="1384" spans="1:5" hidden="1" x14ac:dyDescent="0.25">
      <c r="A1384">
        <v>1614</v>
      </c>
      <c r="B1384" t="s">
        <v>1891</v>
      </c>
      <c r="C1384" t="s">
        <v>192</v>
      </c>
      <c r="D1384" t="s">
        <v>4963</v>
      </c>
      <c r="E1384" s="190" t="s">
        <v>6728</v>
      </c>
    </row>
    <row r="1385" spans="1:5" hidden="1" x14ac:dyDescent="0.25">
      <c r="A1385">
        <v>1617</v>
      </c>
      <c r="B1385" t="s">
        <v>1892</v>
      </c>
      <c r="C1385" t="s">
        <v>192</v>
      </c>
      <c r="D1385" t="s">
        <v>4963</v>
      </c>
      <c r="E1385" s="190" t="s">
        <v>6729</v>
      </c>
    </row>
    <row r="1386" spans="1:5" hidden="1" x14ac:dyDescent="0.25">
      <c r="A1386">
        <v>1621</v>
      </c>
      <c r="B1386" t="s">
        <v>1893</v>
      </c>
      <c r="C1386" t="s">
        <v>192</v>
      </c>
      <c r="D1386" t="s">
        <v>4963</v>
      </c>
      <c r="E1386" s="190" t="s">
        <v>6730</v>
      </c>
    </row>
    <row r="1387" spans="1:5" hidden="1" x14ac:dyDescent="0.25">
      <c r="A1387">
        <v>1624</v>
      </c>
      <c r="B1387" t="s">
        <v>1894</v>
      </c>
      <c r="C1387" t="s">
        <v>192</v>
      </c>
      <c r="D1387" t="s">
        <v>4963</v>
      </c>
      <c r="E1387" s="190" t="s">
        <v>6731</v>
      </c>
    </row>
    <row r="1388" spans="1:5" hidden="1" x14ac:dyDescent="0.25">
      <c r="A1388">
        <v>1615</v>
      </c>
      <c r="B1388" t="s">
        <v>1895</v>
      </c>
      <c r="C1388" t="s">
        <v>192</v>
      </c>
      <c r="D1388" t="s">
        <v>4963</v>
      </c>
      <c r="E1388" s="190" t="s">
        <v>6732</v>
      </c>
    </row>
    <row r="1389" spans="1:5" hidden="1" x14ac:dyDescent="0.25">
      <c r="A1389">
        <v>1612</v>
      </c>
      <c r="B1389" t="s">
        <v>1896</v>
      </c>
      <c r="C1389" t="s">
        <v>192</v>
      </c>
      <c r="D1389" t="s">
        <v>4966</v>
      </c>
      <c r="E1389" s="190" t="s">
        <v>6733</v>
      </c>
    </row>
    <row r="1390" spans="1:5" hidden="1" x14ac:dyDescent="0.25">
      <c r="A1390">
        <v>1618</v>
      </c>
      <c r="B1390" t="s">
        <v>1897</v>
      </c>
      <c r="C1390" t="s">
        <v>192</v>
      </c>
      <c r="D1390" t="s">
        <v>4963</v>
      </c>
      <c r="E1390" s="190" t="s">
        <v>6734</v>
      </c>
    </row>
    <row r="1391" spans="1:5" hidden="1" x14ac:dyDescent="0.25">
      <c r="A1391">
        <v>14211</v>
      </c>
      <c r="B1391" t="s">
        <v>1898</v>
      </c>
      <c r="C1391" t="s">
        <v>192</v>
      </c>
      <c r="D1391" t="s">
        <v>4963</v>
      </c>
      <c r="E1391" s="190" t="s">
        <v>5317</v>
      </c>
    </row>
    <row r="1392" spans="1:5" hidden="1" x14ac:dyDescent="0.25">
      <c r="A1392">
        <v>43657</v>
      </c>
      <c r="B1392" t="s">
        <v>1899</v>
      </c>
      <c r="C1392" t="s">
        <v>194</v>
      </c>
      <c r="D1392" t="s">
        <v>4977</v>
      </c>
      <c r="E1392" s="190" t="s">
        <v>7734</v>
      </c>
    </row>
    <row r="1393" spans="1:5" hidden="1" x14ac:dyDescent="0.25">
      <c r="A1393">
        <v>38200</v>
      </c>
      <c r="B1393" t="s">
        <v>1900</v>
      </c>
      <c r="C1393" t="s">
        <v>309</v>
      </c>
      <c r="D1393" t="s">
        <v>4963</v>
      </c>
      <c r="E1393" s="190" t="s">
        <v>7735</v>
      </c>
    </row>
    <row r="1394" spans="1:5" hidden="1" x14ac:dyDescent="0.25">
      <c r="A1394">
        <v>39269</v>
      </c>
      <c r="B1394" t="s">
        <v>1901</v>
      </c>
      <c r="C1394" t="s">
        <v>194</v>
      </c>
      <c r="D1394" t="s">
        <v>4963</v>
      </c>
      <c r="E1394" s="190" t="s">
        <v>5021</v>
      </c>
    </row>
    <row r="1395" spans="1:5" hidden="1" x14ac:dyDescent="0.25">
      <c r="A1395">
        <v>11889</v>
      </c>
      <c r="B1395" t="s">
        <v>1902</v>
      </c>
      <c r="C1395" t="s">
        <v>194</v>
      </c>
      <c r="D1395" t="s">
        <v>4963</v>
      </c>
      <c r="E1395" s="190" t="s">
        <v>7736</v>
      </c>
    </row>
    <row r="1396" spans="1:5" hidden="1" x14ac:dyDescent="0.25">
      <c r="A1396">
        <v>39270</v>
      </c>
      <c r="B1396" t="s">
        <v>1903</v>
      </c>
      <c r="C1396" t="s">
        <v>194</v>
      </c>
      <c r="D1396" t="s">
        <v>4963</v>
      </c>
      <c r="E1396" s="190" t="s">
        <v>202</v>
      </c>
    </row>
    <row r="1397" spans="1:5" hidden="1" x14ac:dyDescent="0.25">
      <c r="A1397">
        <v>11890</v>
      </c>
      <c r="B1397" t="s">
        <v>1904</v>
      </c>
      <c r="C1397" t="s">
        <v>194</v>
      </c>
      <c r="D1397" t="s">
        <v>4963</v>
      </c>
      <c r="E1397" s="190" t="s">
        <v>7737</v>
      </c>
    </row>
    <row r="1398" spans="1:5" hidden="1" x14ac:dyDescent="0.25">
      <c r="A1398">
        <v>11891</v>
      </c>
      <c r="B1398" t="s">
        <v>1905</v>
      </c>
      <c r="C1398" t="s">
        <v>194</v>
      </c>
      <c r="D1398" t="s">
        <v>4963</v>
      </c>
      <c r="E1398" s="190" t="s">
        <v>242</v>
      </c>
    </row>
    <row r="1399" spans="1:5" hidden="1" x14ac:dyDescent="0.25">
      <c r="A1399">
        <v>11892</v>
      </c>
      <c r="B1399" t="s">
        <v>1906</v>
      </c>
      <c r="C1399" t="s">
        <v>194</v>
      </c>
      <c r="D1399" t="s">
        <v>4963</v>
      </c>
      <c r="E1399" s="190" t="s">
        <v>7738</v>
      </c>
    </row>
    <row r="1400" spans="1:5" hidden="1" x14ac:dyDescent="0.25">
      <c r="A1400">
        <v>37601</v>
      </c>
      <c r="B1400" t="s">
        <v>1907</v>
      </c>
      <c r="C1400" t="s">
        <v>194</v>
      </c>
      <c r="D1400" t="s">
        <v>4977</v>
      </c>
      <c r="E1400" s="190" t="s">
        <v>6832</v>
      </c>
    </row>
    <row r="1401" spans="1:5" hidden="1" x14ac:dyDescent="0.25">
      <c r="A1401">
        <v>1634</v>
      </c>
      <c r="B1401" t="s">
        <v>1908</v>
      </c>
      <c r="C1401" t="s">
        <v>194</v>
      </c>
      <c r="D1401" t="s">
        <v>4977</v>
      </c>
      <c r="E1401" s="190" t="s">
        <v>6647</v>
      </c>
    </row>
    <row r="1402" spans="1:5" hidden="1" x14ac:dyDescent="0.25">
      <c r="A1402">
        <v>5086</v>
      </c>
      <c r="B1402" t="s">
        <v>1909</v>
      </c>
      <c r="C1402" t="s">
        <v>208</v>
      </c>
      <c r="D1402" t="s">
        <v>4963</v>
      </c>
      <c r="E1402" s="190" t="s">
        <v>5237</v>
      </c>
    </row>
    <row r="1403" spans="1:5" hidden="1" x14ac:dyDescent="0.25">
      <c r="A1403">
        <v>11280</v>
      </c>
      <c r="B1403" t="s">
        <v>1910</v>
      </c>
      <c r="C1403" t="s">
        <v>192</v>
      </c>
      <c r="D1403" t="s">
        <v>4963</v>
      </c>
      <c r="E1403" s="190" t="s">
        <v>7739</v>
      </c>
    </row>
    <row r="1404" spans="1:5" hidden="1" x14ac:dyDescent="0.25">
      <c r="A1404">
        <v>40519</v>
      </c>
      <c r="B1404" t="s">
        <v>1911</v>
      </c>
      <c r="C1404" t="s">
        <v>192</v>
      </c>
      <c r="D1404" t="s">
        <v>4963</v>
      </c>
      <c r="E1404" s="190" t="s">
        <v>7740</v>
      </c>
    </row>
    <row r="1405" spans="1:5" hidden="1" x14ac:dyDescent="0.25">
      <c r="A1405">
        <v>39869</v>
      </c>
      <c r="B1405" t="s">
        <v>1912</v>
      </c>
      <c r="C1405" t="s">
        <v>192</v>
      </c>
      <c r="D1405" t="s">
        <v>4977</v>
      </c>
      <c r="E1405" s="190" t="s">
        <v>7741</v>
      </c>
    </row>
    <row r="1406" spans="1:5" hidden="1" x14ac:dyDescent="0.25">
      <c r="A1406">
        <v>39870</v>
      </c>
      <c r="B1406" t="s">
        <v>1913</v>
      </c>
      <c r="C1406" t="s">
        <v>192</v>
      </c>
      <c r="D1406" t="s">
        <v>4977</v>
      </c>
      <c r="E1406" s="190" t="s">
        <v>6982</v>
      </c>
    </row>
    <row r="1407" spans="1:5" hidden="1" x14ac:dyDescent="0.25">
      <c r="A1407">
        <v>39871</v>
      </c>
      <c r="B1407" t="s">
        <v>1914</v>
      </c>
      <c r="C1407" t="s">
        <v>192</v>
      </c>
      <c r="D1407" t="s">
        <v>4977</v>
      </c>
      <c r="E1407" s="190" t="s">
        <v>7742</v>
      </c>
    </row>
    <row r="1408" spans="1:5" hidden="1" x14ac:dyDescent="0.25">
      <c r="A1408">
        <v>12722</v>
      </c>
      <c r="B1408" t="s">
        <v>1915</v>
      </c>
      <c r="C1408" t="s">
        <v>192</v>
      </c>
      <c r="D1408" t="s">
        <v>4977</v>
      </c>
      <c r="E1408" s="190" t="s">
        <v>7743</v>
      </c>
    </row>
    <row r="1409" spans="1:5" hidden="1" x14ac:dyDescent="0.25">
      <c r="A1409">
        <v>12714</v>
      </c>
      <c r="B1409" t="s">
        <v>1916</v>
      </c>
      <c r="C1409" t="s">
        <v>192</v>
      </c>
      <c r="D1409" t="s">
        <v>4977</v>
      </c>
      <c r="E1409" s="190" t="s">
        <v>713</v>
      </c>
    </row>
    <row r="1410" spans="1:5" hidden="1" x14ac:dyDescent="0.25">
      <c r="A1410">
        <v>12715</v>
      </c>
      <c r="B1410" t="s">
        <v>1917</v>
      </c>
      <c r="C1410" t="s">
        <v>192</v>
      </c>
      <c r="D1410" t="s">
        <v>4977</v>
      </c>
      <c r="E1410" s="190" t="s">
        <v>7744</v>
      </c>
    </row>
    <row r="1411" spans="1:5" hidden="1" x14ac:dyDescent="0.25">
      <c r="A1411">
        <v>12716</v>
      </c>
      <c r="B1411" t="s">
        <v>1918</v>
      </c>
      <c r="C1411" t="s">
        <v>192</v>
      </c>
      <c r="D1411" t="s">
        <v>4977</v>
      </c>
      <c r="E1411" s="190" t="s">
        <v>7745</v>
      </c>
    </row>
    <row r="1412" spans="1:5" hidden="1" x14ac:dyDescent="0.25">
      <c r="A1412">
        <v>12717</v>
      </c>
      <c r="B1412" t="s">
        <v>1919</v>
      </c>
      <c r="C1412" t="s">
        <v>192</v>
      </c>
      <c r="D1412" t="s">
        <v>4977</v>
      </c>
      <c r="E1412" s="190" t="s">
        <v>7746</v>
      </c>
    </row>
    <row r="1413" spans="1:5" hidden="1" x14ac:dyDescent="0.25">
      <c r="A1413">
        <v>12718</v>
      </c>
      <c r="B1413" t="s">
        <v>1920</v>
      </c>
      <c r="C1413" t="s">
        <v>192</v>
      </c>
      <c r="D1413" t="s">
        <v>4977</v>
      </c>
      <c r="E1413" s="190" t="s">
        <v>6531</v>
      </c>
    </row>
    <row r="1414" spans="1:5" hidden="1" x14ac:dyDescent="0.25">
      <c r="A1414">
        <v>12719</v>
      </c>
      <c r="B1414" t="s">
        <v>1921</v>
      </c>
      <c r="C1414" t="s">
        <v>192</v>
      </c>
      <c r="D1414" t="s">
        <v>4977</v>
      </c>
      <c r="E1414" s="190" t="s">
        <v>7747</v>
      </c>
    </row>
    <row r="1415" spans="1:5" hidden="1" x14ac:dyDescent="0.25">
      <c r="A1415">
        <v>12720</v>
      </c>
      <c r="B1415" t="s">
        <v>1922</v>
      </c>
      <c r="C1415" t="s">
        <v>192</v>
      </c>
      <c r="D1415" t="s">
        <v>4977</v>
      </c>
      <c r="E1415" s="190" t="s">
        <v>7748</v>
      </c>
    </row>
    <row r="1416" spans="1:5" hidden="1" x14ac:dyDescent="0.25">
      <c r="A1416">
        <v>12721</v>
      </c>
      <c r="B1416" t="s">
        <v>1923</v>
      </c>
      <c r="C1416" t="s">
        <v>192</v>
      </c>
      <c r="D1416" t="s">
        <v>4977</v>
      </c>
      <c r="E1416" s="190" t="s">
        <v>7749</v>
      </c>
    </row>
    <row r="1417" spans="1:5" hidden="1" x14ac:dyDescent="0.25">
      <c r="A1417">
        <v>3468</v>
      </c>
      <c r="B1417" t="s">
        <v>1924</v>
      </c>
      <c r="C1417" t="s">
        <v>192</v>
      </c>
      <c r="D1417" t="s">
        <v>4963</v>
      </c>
      <c r="E1417" s="190" t="s">
        <v>7750</v>
      </c>
    </row>
    <row r="1418" spans="1:5" hidden="1" x14ac:dyDescent="0.25">
      <c r="A1418">
        <v>3465</v>
      </c>
      <c r="B1418" t="s">
        <v>1925</v>
      </c>
      <c r="C1418" t="s">
        <v>192</v>
      </c>
      <c r="D1418" t="s">
        <v>4963</v>
      </c>
      <c r="E1418" s="190" t="s">
        <v>7751</v>
      </c>
    </row>
    <row r="1419" spans="1:5" hidden="1" x14ac:dyDescent="0.25">
      <c r="A1419">
        <v>12403</v>
      </c>
      <c r="B1419" t="s">
        <v>1926</v>
      </c>
      <c r="C1419" t="s">
        <v>192</v>
      </c>
      <c r="D1419" t="s">
        <v>4963</v>
      </c>
      <c r="E1419" s="190" t="s">
        <v>6655</v>
      </c>
    </row>
    <row r="1420" spans="1:5" hidden="1" x14ac:dyDescent="0.25">
      <c r="A1420">
        <v>3463</v>
      </c>
      <c r="B1420" t="s">
        <v>1927</v>
      </c>
      <c r="C1420" t="s">
        <v>192</v>
      </c>
      <c r="D1420" t="s">
        <v>4963</v>
      </c>
      <c r="E1420" s="190" t="s">
        <v>7752</v>
      </c>
    </row>
    <row r="1421" spans="1:5" hidden="1" x14ac:dyDescent="0.25">
      <c r="A1421">
        <v>3464</v>
      </c>
      <c r="B1421" t="s">
        <v>1928</v>
      </c>
      <c r="C1421" t="s">
        <v>192</v>
      </c>
      <c r="D1421" t="s">
        <v>4963</v>
      </c>
      <c r="E1421" s="190" t="s">
        <v>7752</v>
      </c>
    </row>
    <row r="1422" spans="1:5" hidden="1" x14ac:dyDescent="0.25">
      <c r="A1422">
        <v>3466</v>
      </c>
      <c r="B1422" t="s">
        <v>1929</v>
      </c>
      <c r="C1422" t="s">
        <v>192</v>
      </c>
      <c r="D1422" t="s">
        <v>4963</v>
      </c>
      <c r="E1422" s="190" t="s">
        <v>7753</v>
      </c>
    </row>
    <row r="1423" spans="1:5" hidden="1" x14ac:dyDescent="0.25">
      <c r="A1423">
        <v>3467</v>
      </c>
      <c r="B1423" t="s">
        <v>1930</v>
      </c>
      <c r="C1423" t="s">
        <v>192</v>
      </c>
      <c r="D1423" t="s">
        <v>4963</v>
      </c>
      <c r="E1423" s="190" t="s">
        <v>7754</v>
      </c>
    </row>
    <row r="1424" spans="1:5" hidden="1" x14ac:dyDescent="0.25">
      <c r="A1424">
        <v>3462</v>
      </c>
      <c r="B1424" t="s">
        <v>1931</v>
      </c>
      <c r="C1424" t="s">
        <v>192</v>
      </c>
      <c r="D1424" t="s">
        <v>4963</v>
      </c>
      <c r="E1424" s="190" t="s">
        <v>7755</v>
      </c>
    </row>
    <row r="1425" spans="1:5" hidden="1" x14ac:dyDescent="0.25">
      <c r="A1425">
        <v>3446</v>
      </c>
      <c r="B1425" t="s">
        <v>1932</v>
      </c>
      <c r="C1425" t="s">
        <v>192</v>
      </c>
      <c r="D1425" t="s">
        <v>4963</v>
      </c>
      <c r="E1425" s="190" t="s">
        <v>7002</v>
      </c>
    </row>
    <row r="1426" spans="1:5" hidden="1" x14ac:dyDescent="0.25">
      <c r="A1426">
        <v>3445</v>
      </c>
      <c r="B1426" t="s">
        <v>1933</v>
      </c>
      <c r="C1426" t="s">
        <v>192</v>
      </c>
      <c r="D1426" t="s">
        <v>4963</v>
      </c>
      <c r="E1426" s="190" t="s">
        <v>6936</v>
      </c>
    </row>
    <row r="1427" spans="1:5" hidden="1" x14ac:dyDescent="0.25">
      <c r="A1427">
        <v>3441</v>
      </c>
      <c r="B1427" t="s">
        <v>1934</v>
      </c>
      <c r="C1427" t="s">
        <v>192</v>
      </c>
      <c r="D1427" t="s">
        <v>4963</v>
      </c>
      <c r="E1427" s="190" t="s">
        <v>6411</v>
      </c>
    </row>
    <row r="1428" spans="1:5" hidden="1" x14ac:dyDescent="0.25">
      <c r="A1428">
        <v>3444</v>
      </c>
      <c r="B1428" t="s">
        <v>1935</v>
      </c>
      <c r="C1428" t="s">
        <v>192</v>
      </c>
      <c r="D1428" t="s">
        <v>4963</v>
      </c>
      <c r="E1428" s="190" t="s">
        <v>7756</v>
      </c>
    </row>
    <row r="1429" spans="1:5" hidden="1" x14ac:dyDescent="0.25">
      <c r="A1429">
        <v>12402</v>
      </c>
      <c r="B1429" t="s">
        <v>1937</v>
      </c>
      <c r="C1429" t="s">
        <v>192</v>
      </c>
      <c r="D1429" t="s">
        <v>4963</v>
      </c>
      <c r="E1429" s="190" t="s">
        <v>7757</v>
      </c>
    </row>
    <row r="1430" spans="1:5" hidden="1" x14ac:dyDescent="0.25">
      <c r="A1430">
        <v>3447</v>
      </c>
      <c r="B1430" t="s">
        <v>1938</v>
      </c>
      <c r="C1430" t="s">
        <v>192</v>
      </c>
      <c r="D1430" t="s">
        <v>4963</v>
      </c>
      <c r="E1430" s="190" t="s">
        <v>7758</v>
      </c>
    </row>
    <row r="1431" spans="1:5" hidden="1" x14ac:dyDescent="0.25">
      <c r="A1431">
        <v>3442</v>
      </c>
      <c r="B1431" t="s">
        <v>1939</v>
      </c>
      <c r="C1431" t="s">
        <v>192</v>
      </c>
      <c r="D1431" t="s">
        <v>4963</v>
      </c>
      <c r="E1431" s="190" t="s">
        <v>6058</v>
      </c>
    </row>
    <row r="1432" spans="1:5" hidden="1" x14ac:dyDescent="0.25">
      <c r="A1432">
        <v>3448</v>
      </c>
      <c r="B1432" t="s">
        <v>1940</v>
      </c>
      <c r="C1432" t="s">
        <v>192</v>
      </c>
      <c r="D1432" t="s">
        <v>4963</v>
      </c>
      <c r="E1432" s="190" t="s">
        <v>7759</v>
      </c>
    </row>
    <row r="1433" spans="1:5" hidden="1" x14ac:dyDescent="0.25">
      <c r="A1433">
        <v>3449</v>
      </c>
      <c r="B1433" t="s">
        <v>1941</v>
      </c>
      <c r="C1433" t="s">
        <v>192</v>
      </c>
      <c r="D1433" t="s">
        <v>4963</v>
      </c>
      <c r="E1433" s="190" t="s">
        <v>7760</v>
      </c>
    </row>
    <row r="1434" spans="1:5" hidden="1" x14ac:dyDescent="0.25">
      <c r="A1434">
        <v>37438</v>
      </c>
      <c r="B1434" t="s">
        <v>1942</v>
      </c>
      <c r="C1434" t="s">
        <v>192</v>
      </c>
      <c r="D1434" t="s">
        <v>4977</v>
      </c>
      <c r="E1434" s="190" t="s">
        <v>7761</v>
      </c>
    </row>
    <row r="1435" spans="1:5" hidden="1" x14ac:dyDescent="0.25">
      <c r="A1435">
        <v>37439</v>
      </c>
      <c r="B1435" t="s">
        <v>1943</v>
      </c>
      <c r="C1435" t="s">
        <v>192</v>
      </c>
      <c r="D1435" t="s">
        <v>4977</v>
      </c>
      <c r="E1435" s="190" t="s">
        <v>7762</v>
      </c>
    </row>
    <row r="1436" spans="1:5" hidden="1" x14ac:dyDescent="0.25">
      <c r="A1436">
        <v>37435</v>
      </c>
      <c r="B1436" t="s">
        <v>1944</v>
      </c>
      <c r="C1436" t="s">
        <v>192</v>
      </c>
      <c r="D1436" t="s">
        <v>4977</v>
      </c>
      <c r="E1436" s="190" t="s">
        <v>7763</v>
      </c>
    </row>
    <row r="1437" spans="1:5" hidden="1" x14ac:dyDescent="0.25">
      <c r="A1437">
        <v>37436</v>
      </c>
      <c r="B1437" t="s">
        <v>1945</v>
      </c>
      <c r="C1437" t="s">
        <v>192</v>
      </c>
      <c r="D1437" t="s">
        <v>4977</v>
      </c>
      <c r="E1437" s="190" t="s">
        <v>7764</v>
      </c>
    </row>
    <row r="1438" spans="1:5" hidden="1" x14ac:dyDescent="0.25">
      <c r="A1438">
        <v>37437</v>
      </c>
      <c r="B1438" t="s">
        <v>1946</v>
      </c>
      <c r="C1438" t="s">
        <v>192</v>
      </c>
      <c r="D1438" t="s">
        <v>4977</v>
      </c>
      <c r="E1438" s="190" t="s">
        <v>7765</v>
      </c>
    </row>
    <row r="1439" spans="1:5" hidden="1" x14ac:dyDescent="0.25">
      <c r="A1439">
        <v>3473</v>
      </c>
      <c r="B1439" t="s">
        <v>1947</v>
      </c>
      <c r="C1439" t="s">
        <v>192</v>
      </c>
      <c r="D1439" t="s">
        <v>4963</v>
      </c>
      <c r="E1439" s="190" t="s">
        <v>7766</v>
      </c>
    </row>
    <row r="1440" spans="1:5" hidden="1" x14ac:dyDescent="0.25">
      <c r="A1440">
        <v>3474</v>
      </c>
      <c r="B1440" t="s">
        <v>1948</v>
      </c>
      <c r="C1440" t="s">
        <v>192</v>
      </c>
      <c r="D1440" t="s">
        <v>4963</v>
      </c>
      <c r="E1440" s="190" t="s">
        <v>5237</v>
      </c>
    </row>
    <row r="1441" spans="1:5" hidden="1" x14ac:dyDescent="0.25">
      <c r="A1441">
        <v>3450</v>
      </c>
      <c r="B1441" t="s">
        <v>1949</v>
      </c>
      <c r="C1441" t="s">
        <v>192</v>
      </c>
      <c r="D1441" t="s">
        <v>4963</v>
      </c>
      <c r="E1441" s="190" t="s">
        <v>7767</v>
      </c>
    </row>
    <row r="1442" spans="1:5" hidden="1" x14ac:dyDescent="0.25">
      <c r="A1442">
        <v>3443</v>
      </c>
      <c r="B1442" t="s">
        <v>1950</v>
      </c>
      <c r="C1442" t="s">
        <v>192</v>
      </c>
      <c r="D1442" t="s">
        <v>4963</v>
      </c>
      <c r="E1442" s="190" t="s">
        <v>7768</v>
      </c>
    </row>
    <row r="1443" spans="1:5" hidden="1" x14ac:dyDescent="0.25">
      <c r="A1443">
        <v>3453</v>
      </c>
      <c r="B1443" t="s">
        <v>1951</v>
      </c>
      <c r="C1443" t="s">
        <v>192</v>
      </c>
      <c r="D1443" t="s">
        <v>4963</v>
      </c>
      <c r="E1443" s="190" t="s">
        <v>7769</v>
      </c>
    </row>
    <row r="1444" spans="1:5" hidden="1" x14ac:dyDescent="0.25">
      <c r="A1444">
        <v>3452</v>
      </c>
      <c r="B1444" t="s">
        <v>1952</v>
      </c>
      <c r="C1444" t="s">
        <v>192</v>
      </c>
      <c r="D1444" t="s">
        <v>4963</v>
      </c>
      <c r="E1444" s="190" t="s">
        <v>7770</v>
      </c>
    </row>
    <row r="1445" spans="1:5" hidden="1" x14ac:dyDescent="0.25">
      <c r="A1445">
        <v>3451</v>
      </c>
      <c r="B1445" t="s">
        <v>1953</v>
      </c>
      <c r="C1445" t="s">
        <v>192</v>
      </c>
      <c r="D1445" t="s">
        <v>4963</v>
      </c>
      <c r="E1445" s="190" t="s">
        <v>292</v>
      </c>
    </row>
    <row r="1446" spans="1:5" hidden="1" x14ac:dyDescent="0.25">
      <c r="A1446">
        <v>3454</v>
      </c>
      <c r="B1446" t="s">
        <v>1954</v>
      </c>
      <c r="C1446" t="s">
        <v>192</v>
      </c>
      <c r="D1446" t="s">
        <v>4963</v>
      </c>
      <c r="E1446" s="190" t="s">
        <v>7771</v>
      </c>
    </row>
    <row r="1447" spans="1:5" hidden="1" x14ac:dyDescent="0.25">
      <c r="A1447">
        <v>3458</v>
      </c>
      <c r="B1447" t="s">
        <v>1955</v>
      </c>
      <c r="C1447" t="s">
        <v>192</v>
      </c>
      <c r="D1447" t="s">
        <v>4963</v>
      </c>
      <c r="E1447" s="190" t="s">
        <v>7772</v>
      </c>
    </row>
    <row r="1448" spans="1:5" hidden="1" x14ac:dyDescent="0.25">
      <c r="A1448">
        <v>3457</v>
      </c>
      <c r="B1448" t="s">
        <v>1956</v>
      </c>
      <c r="C1448" t="s">
        <v>192</v>
      </c>
      <c r="D1448" t="s">
        <v>4963</v>
      </c>
      <c r="E1448" s="190" t="s">
        <v>6713</v>
      </c>
    </row>
    <row r="1449" spans="1:5" hidden="1" x14ac:dyDescent="0.25">
      <c r="A1449">
        <v>3455</v>
      </c>
      <c r="B1449" t="s">
        <v>1957</v>
      </c>
      <c r="C1449" t="s">
        <v>192</v>
      </c>
      <c r="D1449" t="s">
        <v>4963</v>
      </c>
      <c r="E1449" s="190" t="s">
        <v>6587</v>
      </c>
    </row>
    <row r="1450" spans="1:5" hidden="1" x14ac:dyDescent="0.25">
      <c r="A1450">
        <v>3472</v>
      </c>
      <c r="B1450" t="s">
        <v>1958</v>
      </c>
      <c r="C1450" t="s">
        <v>192</v>
      </c>
      <c r="D1450" t="s">
        <v>4963</v>
      </c>
      <c r="E1450" s="190" t="s">
        <v>7773</v>
      </c>
    </row>
    <row r="1451" spans="1:5" hidden="1" x14ac:dyDescent="0.25">
      <c r="A1451">
        <v>3470</v>
      </c>
      <c r="B1451" t="s">
        <v>1959</v>
      </c>
      <c r="C1451" t="s">
        <v>192</v>
      </c>
      <c r="D1451" t="s">
        <v>4963</v>
      </c>
      <c r="E1451" s="190" t="s">
        <v>7774</v>
      </c>
    </row>
    <row r="1452" spans="1:5" hidden="1" x14ac:dyDescent="0.25">
      <c r="A1452">
        <v>3471</v>
      </c>
      <c r="B1452" t="s">
        <v>1960</v>
      </c>
      <c r="C1452" t="s">
        <v>192</v>
      </c>
      <c r="D1452" t="s">
        <v>4963</v>
      </c>
      <c r="E1452" s="190" t="s">
        <v>7775</v>
      </c>
    </row>
    <row r="1453" spans="1:5" hidden="1" x14ac:dyDescent="0.25">
      <c r="A1453">
        <v>3456</v>
      </c>
      <c r="B1453" t="s">
        <v>1961</v>
      </c>
      <c r="C1453" t="s">
        <v>192</v>
      </c>
      <c r="D1453" t="s">
        <v>4963</v>
      </c>
      <c r="E1453" s="190" t="s">
        <v>7776</v>
      </c>
    </row>
    <row r="1454" spans="1:5" hidden="1" x14ac:dyDescent="0.25">
      <c r="A1454">
        <v>3459</v>
      </c>
      <c r="B1454" t="s">
        <v>1962</v>
      </c>
      <c r="C1454" t="s">
        <v>192</v>
      </c>
      <c r="D1454" t="s">
        <v>4963</v>
      </c>
      <c r="E1454" s="190" t="s">
        <v>7777</v>
      </c>
    </row>
    <row r="1455" spans="1:5" hidden="1" x14ac:dyDescent="0.25">
      <c r="A1455">
        <v>3469</v>
      </c>
      <c r="B1455" t="s">
        <v>1963</v>
      </c>
      <c r="C1455" t="s">
        <v>192</v>
      </c>
      <c r="D1455" t="s">
        <v>4963</v>
      </c>
      <c r="E1455" s="190" t="s">
        <v>7778</v>
      </c>
    </row>
    <row r="1456" spans="1:5" hidden="1" x14ac:dyDescent="0.25">
      <c r="A1456">
        <v>3460</v>
      </c>
      <c r="B1456" t="s">
        <v>1964</v>
      </c>
      <c r="C1456" t="s">
        <v>192</v>
      </c>
      <c r="D1456" t="s">
        <v>4963</v>
      </c>
      <c r="E1456" s="190" t="s">
        <v>7779</v>
      </c>
    </row>
    <row r="1457" spans="1:5" hidden="1" x14ac:dyDescent="0.25">
      <c r="A1457">
        <v>3461</v>
      </c>
      <c r="B1457" t="s">
        <v>1965</v>
      </c>
      <c r="C1457" t="s">
        <v>192</v>
      </c>
      <c r="D1457" t="s">
        <v>4963</v>
      </c>
      <c r="E1457" s="190" t="s">
        <v>7780</v>
      </c>
    </row>
    <row r="1458" spans="1:5" hidden="1" x14ac:dyDescent="0.25">
      <c r="A1458">
        <v>37433</v>
      </c>
      <c r="B1458" t="s">
        <v>1966</v>
      </c>
      <c r="C1458" t="s">
        <v>192</v>
      </c>
      <c r="D1458" t="s">
        <v>4977</v>
      </c>
      <c r="E1458" s="190" t="s">
        <v>7761</v>
      </c>
    </row>
    <row r="1459" spans="1:5" hidden="1" x14ac:dyDescent="0.25">
      <c r="A1459">
        <v>37430</v>
      </c>
      <c r="B1459" t="s">
        <v>1967</v>
      </c>
      <c r="C1459" t="s">
        <v>192</v>
      </c>
      <c r="D1459" t="s">
        <v>4977</v>
      </c>
      <c r="E1459" s="190" t="s">
        <v>7781</v>
      </c>
    </row>
    <row r="1460" spans="1:5" hidden="1" x14ac:dyDescent="0.25">
      <c r="A1460">
        <v>37434</v>
      </c>
      <c r="B1460" t="s">
        <v>1968</v>
      </c>
      <c r="C1460" t="s">
        <v>192</v>
      </c>
      <c r="D1460" t="s">
        <v>4977</v>
      </c>
      <c r="E1460" s="190" t="s">
        <v>7782</v>
      </c>
    </row>
    <row r="1461" spans="1:5" hidden="1" x14ac:dyDescent="0.25">
      <c r="A1461">
        <v>37431</v>
      </c>
      <c r="B1461" t="s">
        <v>1969</v>
      </c>
      <c r="C1461" t="s">
        <v>192</v>
      </c>
      <c r="D1461" t="s">
        <v>4977</v>
      </c>
      <c r="E1461" s="190" t="s">
        <v>7783</v>
      </c>
    </row>
    <row r="1462" spans="1:5" hidden="1" x14ac:dyDescent="0.25">
      <c r="A1462">
        <v>37432</v>
      </c>
      <c r="B1462" t="s">
        <v>1970</v>
      </c>
      <c r="C1462" t="s">
        <v>192</v>
      </c>
      <c r="D1462" t="s">
        <v>4977</v>
      </c>
      <c r="E1462" s="190" t="s">
        <v>6874</v>
      </c>
    </row>
    <row r="1463" spans="1:5" hidden="1" x14ac:dyDescent="0.25">
      <c r="A1463">
        <v>37413</v>
      </c>
      <c r="B1463" t="s">
        <v>1971</v>
      </c>
      <c r="C1463" t="s">
        <v>192</v>
      </c>
      <c r="D1463" t="s">
        <v>4977</v>
      </c>
      <c r="E1463" s="190" t="s">
        <v>7784</v>
      </c>
    </row>
    <row r="1464" spans="1:5" hidden="1" x14ac:dyDescent="0.25">
      <c r="A1464">
        <v>37414</v>
      </c>
      <c r="B1464" t="s">
        <v>1972</v>
      </c>
      <c r="C1464" t="s">
        <v>192</v>
      </c>
      <c r="D1464" t="s">
        <v>4977</v>
      </c>
      <c r="E1464" s="190" t="s">
        <v>6878</v>
      </c>
    </row>
    <row r="1465" spans="1:5" hidden="1" x14ac:dyDescent="0.25">
      <c r="A1465">
        <v>37415</v>
      </c>
      <c r="B1465" t="s">
        <v>1973</v>
      </c>
      <c r="C1465" t="s">
        <v>192</v>
      </c>
      <c r="D1465" t="s">
        <v>4977</v>
      </c>
      <c r="E1465" s="190" t="s">
        <v>7785</v>
      </c>
    </row>
    <row r="1466" spans="1:5" hidden="1" x14ac:dyDescent="0.25">
      <c r="A1466">
        <v>37416</v>
      </c>
      <c r="B1466" t="s">
        <v>1974</v>
      </c>
      <c r="C1466" t="s">
        <v>192</v>
      </c>
      <c r="D1466" t="s">
        <v>4977</v>
      </c>
      <c r="E1466" s="190" t="s">
        <v>6440</v>
      </c>
    </row>
    <row r="1467" spans="1:5" hidden="1" x14ac:dyDescent="0.25">
      <c r="A1467">
        <v>37417</v>
      </c>
      <c r="B1467" t="s">
        <v>1975</v>
      </c>
      <c r="C1467" t="s">
        <v>192</v>
      </c>
      <c r="D1467" t="s">
        <v>4977</v>
      </c>
      <c r="E1467" s="190" t="s">
        <v>228</v>
      </c>
    </row>
    <row r="1468" spans="1:5" hidden="1" x14ac:dyDescent="0.25">
      <c r="A1468">
        <v>43590</v>
      </c>
      <c r="B1468" t="s">
        <v>1976</v>
      </c>
      <c r="C1468" t="s">
        <v>192</v>
      </c>
      <c r="D1468" t="s">
        <v>4963</v>
      </c>
      <c r="E1468" s="190" t="s">
        <v>5324</v>
      </c>
    </row>
    <row r="1469" spans="1:5" hidden="1" x14ac:dyDescent="0.25">
      <c r="A1469">
        <v>43589</v>
      </c>
      <c r="B1469" t="s">
        <v>1977</v>
      </c>
      <c r="C1469" t="s">
        <v>192</v>
      </c>
      <c r="D1469" t="s">
        <v>4963</v>
      </c>
      <c r="E1469" s="190" t="s">
        <v>5325</v>
      </c>
    </row>
    <row r="1470" spans="1:5" hidden="1" x14ac:dyDescent="0.25">
      <c r="A1470">
        <v>34519</v>
      </c>
      <c r="B1470" t="s">
        <v>1978</v>
      </c>
      <c r="C1470" t="s">
        <v>192</v>
      </c>
      <c r="D1470" t="s">
        <v>4963</v>
      </c>
      <c r="E1470" s="190" t="s">
        <v>5326</v>
      </c>
    </row>
    <row r="1471" spans="1:5" hidden="1" x14ac:dyDescent="0.25">
      <c r="A1471">
        <v>1649</v>
      </c>
      <c r="B1471" t="s">
        <v>1979</v>
      </c>
      <c r="C1471" t="s">
        <v>192</v>
      </c>
      <c r="D1471" t="s">
        <v>4963</v>
      </c>
      <c r="E1471" s="190" t="s">
        <v>7786</v>
      </c>
    </row>
    <row r="1472" spans="1:5" hidden="1" x14ac:dyDescent="0.25">
      <c r="A1472">
        <v>1653</v>
      </c>
      <c r="B1472" t="s">
        <v>1980</v>
      </c>
      <c r="C1472" t="s">
        <v>192</v>
      </c>
      <c r="D1472" t="s">
        <v>4963</v>
      </c>
      <c r="E1472" s="190" t="s">
        <v>7787</v>
      </c>
    </row>
    <row r="1473" spans="1:5" hidden="1" x14ac:dyDescent="0.25">
      <c r="A1473">
        <v>1647</v>
      </c>
      <c r="B1473" t="s">
        <v>1981</v>
      </c>
      <c r="C1473" t="s">
        <v>192</v>
      </c>
      <c r="D1473" t="s">
        <v>4963</v>
      </c>
      <c r="E1473" s="190" t="s">
        <v>7593</v>
      </c>
    </row>
    <row r="1474" spans="1:5" hidden="1" x14ac:dyDescent="0.25">
      <c r="A1474">
        <v>1648</v>
      </c>
      <c r="B1474" t="s">
        <v>1982</v>
      </c>
      <c r="C1474" t="s">
        <v>192</v>
      </c>
      <c r="D1474" t="s">
        <v>4963</v>
      </c>
      <c r="E1474" s="190" t="s">
        <v>7490</v>
      </c>
    </row>
    <row r="1475" spans="1:5" hidden="1" x14ac:dyDescent="0.25">
      <c r="A1475">
        <v>1651</v>
      </c>
      <c r="B1475" t="s">
        <v>1983</v>
      </c>
      <c r="C1475" t="s">
        <v>192</v>
      </c>
      <c r="D1475" t="s">
        <v>4963</v>
      </c>
      <c r="E1475" s="190" t="s">
        <v>7788</v>
      </c>
    </row>
    <row r="1476" spans="1:5" hidden="1" x14ac:dyDescent="0.25">
      <c r="A1476">
        <v>1650</v>
      </c>
      <c r="B1476" t="s">
        <v>1984</v>
      </c>
      <c r="C1476" t="s">
        <v>192</v>
      </c>
      <c r="D1476" t="s">
        <v>4963</v>
      </c>
      <c r="E1476" s="190" t="s">
        <v>7789</v>
      </c>
    </row>
    <row r="1477" spans="1:5" hidden="1" x14ac:dyDescent="0.25">
      <c r="A1477">
        <v>1654</v>
      </c>
      <c r="B1477" t="s">
        <v>1985</v>
      </c>
      <c r="C1477" t="s">
        <v>192</v>
      </c>
      <c r="D1477" t="s">
        <v>4963</v>
      </c>
      <c r="E1477" s="190" t="s">
        <v>5403</v>
      </c>
    </row>
    <row r="1478" spans="1:5" hidden="1" x14ac:dyDescent="0.25">
      <c r="A1478">
        <v>1652</v>
      </c>
      <c r="B1478" t="s">
        <v>1986</v>
      </c>
      <c r="C1478" t="s">
        <v>192</v>
      </c>
      <c r="D1478" t="s">
        <v>4963</v>
      </c>
      <c r="E1478" s="190" t="s">
        <v>7790</v>
      </c>
    </row>
    <row r="1479" spans="1:5" hidden="1" x14ac:dyDescent="0.25">
      <c r="A1479">
        <v>10510</v>
      </c>
      <c r="B1479" t="s">
        <v>1987</v>
      </c>
      <c r="C1479" t="s">
        <v>192</v>
      </c>
      <c r="D1479" t="s">
        <v>4963</v>
      </c>
      <c r="E1479" s="190" t="s">
        <v>6737</v>
      </c>
    </row>
    <row r="1480" spans="1:5" hidden="1" x14ac:dyDescent="0.25">
      <c r="A1480">
        <v>1747</v>
      </c>
      <c r="B1480" t="s">
        <v>1988</v>
      </c>
      <c r="C1480" t="s">
        <v>192</v>
      </c>
      <c r="D1480" t="s">
        <v>4963</v>
      </c>
      <c r="E1480" s="190" t="s">
        <v>7791</v>
      </c>
    </row>
    <row r="1481" spans="1:5" hidden="1" x14ac:dyDescent="0.25">
      <c r="A1481">
        <v>1744</v>
      </c>
      <c r="B1481" t="s">
        <v>1989</v>
      </c>
      <c r="C1481" t="s">
        <v>192</v>
      </c>
      <c r="D1481" t="s">
        <v>4963</v>
      </c>
      <c r="E1481" s="190" t="s">
        <v>7792</v>
      </c>
    </row>
    <row r="1482" spans="1:5" hidden="1" x14ac:dyDescent="0.25">
      <c r="A1482">
        <v>1743</v>
      </c>
      <c r="B1482" t="s">
        <v>1990</v>
      </c>
      <c r="C1482" t="s">
        <v>192</v>
      </c>
      <c r="D1482" t="s">
        <v>4963</v>
      </c>
      <c r="E1482" s="190" t="s">
        <v>7793</v>
      </c>
    </row>
    <row r="1483" spans="1:5" hidden="1" x14ac:dyDescent="0.25">
      <c r="A1483">
        <v>39640</v>
      </c>
      <c r="B1483" t="s">
        <v>1991</v>
      </c>
      <c r="C1483" t="s">
        <v>192</v>
      </c>
      <c r="D1483" t="s">
        <v>4963</v>
      </c>
      <c r="E1483" s="190" t="s">
        <v>701</v>
      </c>
    </row>
    <row r="1484" spans="1:5" hidden="1" x14ac:dyDescent="0.25">
      <c r="A1484">
        <v>7216</v>
      </c>
      <c r="B1484" t="s">
        <v>1992</v>
      </c>
      <c r="C1484" t="s">
        <v>192</v>
      </c>
      <c r="D1484" t="s">
        <v>4963</v>
      </c>
      <c r="E1484" s="190" t="s">
        <v>6388</v>
      </c>
    </row>
    <row r="1485" spans="1:5" hidden="1" x14ac:dyDescent="0.25">
      <c r="A1485">
        <v>20235</v>
      </c>
      <c r="B1485" t="s">
        <v>1993</v>
      </c>
      <c r="C1485" t="s">
        <v>192</v>
      </c>
      <c r="D1485" t="s">
        <v>4963</v>
      </c>
      <c r="E1485" s="190" t="s">
        <v>7794</v>
      </c>
    </row>
    <row r="1486" spans="1:5" hidden="1" x14ac:dyDescent="0.25">
      <c r="A1486">
        <v>7181</v>
      </c>
      <c r="B1486" t="s">
        <v>1994</v>
      </c>
      <c r="C1486" t="s">
        <v>192</v>
      </c>
      <c r="D1486" t="s">
        <v>4963</v>
      </c>
      <c r="E1486" s="190" t="s">
        <v>239</v>
      </c>
    </row>
    <row r="1487" spans="1:5" hidden="1" x14ac:dyDescent="0.25">
      <c r="A1487">
        <v>40742</v>
      </c>
      <c r="B1487" t="s">
        <v>1995</v>
      </c>
      <c r="C1487" t="s">
        <v>192</v>
      </c>
      <c r="D1487" t="s">
        <v>4963</v>
      </c>
      <c r="E1487" s="190" t="s">
        <v>7688</v>
      </c>
    </row>
    <row r="1488" spans="1:5" hidden="1" x14ac:dyDescent="0.25">
      <c r="A1488">
        <v>7214</v>
      </c>
      <c r="B1488" t="s">
        <v>1997</v>
      </c>
      <c r="C1488" t="s">
        <v>192</v>
      </c>
      <c r="D1488" t="s">
        <v>4963</v>
      </c>
      <c r="E1488" s="190" t="s">
        <v>7795</v>
      </c>
    </row>
    <row r="1489" spans="1:5" hidden="1" x14ac:dyDescent="0.25">
      <c r="A1489">
        <v>7219</v>
      </c>
      <c r="B1489" t="s">
        <v>1998</v>
      </c>
      <c r="C1489" t="s">
        <v>192</v>
      </c>
      <c r="D1489" t="s">
        <v>4963</v>
      </c>
      <c r="E1489" s="190" t="s">
        <v>7796</v>
      </c>
    </row>
    <row r="1490" spans="1:5" hidden="1" x14ac:dyDescent="0.25">
      <c r="A1490">
        <v>37971</v>
      </c>
      <c r="B1490" t="s">
        <v>5329</v>
      </c>
      <c r="C1490" t="s">
        <v>192</v>
      </c>
      <c r="D1490" t="s">
        <v>4963</v>
      </c>
      <c r="E1490" s="190" t="s">
        <v>7797</v>
      </c>
    </row>
    <row r="1491" spans="1:5" hidden="1" x14ac:dyDescent="0.25">
      <c r="A1491">
        <v>37972</v>
      </c>
      <c r="B1491" t="s">
        <v>1999</v>
      </c>
      <c r="C1491" t="s">
        <v>192</v>
      </c>
      <c r="D1491" t="s">
        <v>4963</v>
      </c>
      <c r="E1491" s="190" t="s">
        <v>7798</v>
      </c>
    </row>
    <row r="1492" spans="1:5" hidden="1" x14ac:dyDescent="0.25">
      <c r="A1492">
        <v>37973</v>
      </c>
      <c r="B1492" t="s">
        <v>2000</v>
      </c>
      <c r="C1492" t="s">
        <v>192</v>
      </c>
      <c r="D1492" t="s">
        <v>4963</v>
      </c>
      <c r="E1492" s="190" t="s">
        <v>5306</v>
      </c>
    </row>
    <row r="1493" spans="1:5" hidden="1" x14ac:dyDescent="0.25">
      <c r="A1493">
        <v>1926</v>
      </c>
      <c r="B1493" t="s">
        <v>5330</v>
      </c>
      <c r="C1493" t="s">
        <v>192</v>
      </c>
      <c r="D1493" t="s">
        <v>4963</v>
      </c>
      <c r="E1493" s="190" t="s">
        <v>233</v>
      </c>
    </row>
    <row r="1494" spans="1:5" hidden="1" x14ac:dyDescent="0.25">
      <c r="A1494">
        <v>1927</v>
      </c>
      <c r="B1494" t="s">
        <v>5331</v>
      </c>
      <c r="C1494" t="s">
        <v>192</v>
      </c>
      <c r="D1494" t="s">
        <v>4963</v>
      </c>
      <c r="E1494" s="190" t="s">
        <v>386</v>
      </c>
    </row>
    <row r="1495" spans="1:5" hidden="1" x14ac:dyDescent="0.25">
      <c r="A1495">
        <v>1923</v>
      </c>
      <c r="B1495" t="s">
        <v>5332</v>
      </c>
      <c r="C1495" t="s">
        <v>192</v>
      </c>
      <c r="D1495" t="s">
        <v>4963</v>
      </c>
      <c r="E1495" s="190" t="s">
        <v>7799</v>
      </c>
    </row>
    <row r="1496" spans="1:5" hidden="1" x14ac:dyDescent="0.25">
      <c r="A1496">
        <v>1929</v>
      </c>
      <c r="B1496" t="s">
        <v>5333</v>
      </c>
      <c r="C1496" t="s">
        <v>192</v>
      </c>
      <c r="D1496" t="s">
        <v>4963</v>
      </c>
      <c r="E1496" s="190" t="s">
        <v>7800</v>
      </c>
    </row>
    <row r="1497" spans="1:5" hidden="1" x14ac:dyDescent="0.25">
      <c r="A1497">
        <v>1930</v>
      </c>
      <c r="B1497" t="s">
        <v>5334</v>
      </c>
      <c r="C1497" t="s">
        <v>192</v>
      </c>
      <c r="D1497" t="s">
        <v>4963</v>
      </c>
      <c r="E1497" s="190" t="s">
        <v>7801</v>
      </c>
    </row>
    <row r="1498" spans="1:5" hidden="1" x14ac:dyDescent="0.25">
      <c r="A1498">
        <v>1924</v>
      </c>
      <c r="B1498" t="s">
        <v>5336</v>
      </c>
      <c r="C1498" t="s">
        <v>192</v>
      </c>
      <c r="D1498" t="s">
        <v>4963</v>
      </c>
      <c r="E1498" s="190" t="s">
        <v>7802</v>
      </c>
    </row>
    <row r="1499" spans="1:5" hidden="1" x14ac:dyDescent="0.25">
      <c r="A1499">
        <v>1922</v>
      </c>
      <c r="B1499" t="s">
        <v>5337</v>
      </c>
      <c r="C1499" t="s">
        <v>192</v>
      </c>
      <c r="D1499" t="s">
        <v>4963</v>
      </c>
      <c r="E1499" s="190" t="s">
        <v>7803</v>
      </c>
    </row>
    <row r="1500" spans="1:5" hidden="1" x14ac:dyDescent="0.25">
      <c r="A1500">
        <v>1953</v>
      </c>
      <c r="B1500" t="s">
        <v>5338</v>
      </c>
      <c r="C1500" t="s">
        <v>192</v>
      </c>
      <c r="D1500" t="s">
        <v>4963</v>
      </c>
      <c r="E1500" s="190" t="s">
        <v>7804</v>
      </c>
    </row>
    <row r="1501" spans="1:5" hidden="1" x14ac:dyDescent="0.25">
      <c r="A1501">
        <v>1962</v>
      </c>
      <c r="B1501" t="s">
        <v>5339</v>
      </c>
      <c r="C1501" t="s">
        <v>192</v>
      </c>
      <c r="D1501" t="s">
        <v>4963</v>
      </c>
      <c r="E1501" s="190" t="s">
        <v>7805</v>
      </c>
    </row>
    <row r="1502" spans="1:5" hidden="1" x14ac:dyDescent="0.25">
      <c r="A1502">
        <v>1955</v>
      </c>
      <c r="B1502" t="s">
        <v>5340</v>
      </c>
      <c r="C1502" t="s">
        <v>192</v>
      </c>
      <c r="D1502" t="s">
        <v>4963</v>
      </c>
      <c r="E1502" s="190" t="s">
        <v>4465</v>
      </c>
    </row>
    <row r="1503" spans="1:5" hidden="1" x14ac:dyDescent="0.25">
      <c r="A1503">
        <v>1956</v>
      </c>
      <c r="B1503" t="s">
        <v>5341</v>
      </c>
      <c r="C1503" t="s">
        <v>192</v>
      </c>
      <c r="D1503" t="s">
        <v>4963</v>
      </c>
      <c r="E1503" s="190" t="s">
        <v>342</v>
      </c>
    </row>
    <row r="1504" spans="1:5" hidden="1" x14ac:dyDescent="0.25">
      <c r="A1504">
        <v>1957</v>
      </c>
      <c r="B1504" t="s">
        <v>5342</v>
      </c>
      <c r="C1504" t="s">
        <v>192</v>
      </c>
      <c r="D1504" t="s">
        <v>4963</v>
      </c>
      <c r="E1504" s="190" t="s">
        <v>7806</v>
      </c>
    </row>
    <row r="1505" spans="1:5" hidden="1" x14ac:dyDescent="0.25">
      <c r="A1505">
        <v>1958</v>
      </c>
      <c r="B1505" t="s">
        <v>5343</v>
      </c>
      <c r="C1505" t="s">
        <v>192</v>
      </c>
      <c r="D1505" t="s">
        <v>4963</v>
      </c>
      <c r="E1505" s="190" t="s">
        <v>6484</v>
      </c>
    </row>
    <row r="1506" spans="1:5" hidden="1" x14ac:dyDescent="0.25">
      <c r="A1506">
        <v>1959</v>
      </c>
      <c r="B1506" t="s">
        <v>5344</v>
      </c>
      <c r="C1506" t="s">
        <v>192</v>
      </c>
      <c r="D1506" t="s">
        <v>4963</v>
      </c>
      <c r="E1506" s="190" t="s">
        <v>7807</v>
      </c>
    </row>
    <row r="1507" spans="1:5" hidden="1" x14ac:dyDescent="0.25">
      <c r="A1507">
        <v>1925</v>
      </c>
      <c r="B1507" t="s">
        <v>5345</v>
      </c>
      <c r="C1507" t="s">
        <v>192</v>
      </c>
      <c r="D1507" t="s">
        <v>4963</v>
      </c>
      <c r="E1507" s="190" t="s">
        <v>7808</v>
      </c>
    </row>
    <row r="1508" spans="1:5" hidden="1" x14ac:dyDescent="0.25">
      <c r="A1508">
        <v>1960</v>
      </c>
      <c r="B1508" t="s">
        <v>5346</v>
      </c>
      <c r="C1508" t="s">
        <v>192</v>
      </c>
      <c r="D1508" t="s">
        <v>4963</v>
      </c>
      <c r="E1508" s="190" t="s">
        <v>7809</v>
      </c>
    </row>
    <row r="1509" spans="1:5" hidden="1" x14ac:dyDescent="0.25">
      <c r="A1509">
        <v>1961</v>
      </c>
      <c r="B1509" t="s">
        <v>5347</v>
      </c>
      <c r="C1509" t="s">
        <v>192</v>
      </c>
      <c r="D1509" t="s">
        <v>4963</v>
      </c>
      <c r="E1509" s="190" t="s">
        <v>7810</v>
      </c>
    </row>
    <row r="1510" spans="1:5" hidden="1" x14ac:dyDescent="0.25">
      <c r="A1510">
        <v>38423</v>
      </c>
      <c r="B1510" t="s">
        <v>5348</v>
      </c>
      <c r="C1510" t="s">
        <v>192</v>
      </c>
      <c r="D1510" t="s">
        <v>4963</v>
      </c>
      <c r="E1510" s="190" t="s">
        <v>7811</v>
      </c>
    </row>
    <row r="1511" spans="1:5" hidden="1" x14ac:dyDescent="0.25">
      <c r="A1511">
        <v>39866</v>
      </c>
      <c r="B1511" t="s">
        <v>2003</v>
      </c>
      <c r="C1511" t="s">
        <v>192</v>
      </c>
      <c r="D1511" t="s">
        <v>4977</v>
      </c>
      <c r="E1511" s="190" t="s">
        <v>7340</v>
      </c>
    </row>
    <row r="1512" spans="1:5" hidden="1" x14ac:dyDescent="0.25">
      <c r="A1512">
        <v>39867</v>
      </c>
      <c r="B1512" t="s">
        <v>2004</v>
      </c>
      <c r="C1512" t="s">
        <v>192</v>
      </c>
      <c r="D1512" t="s">
        <v>4977</v>
      </c>
      <c r="E1512" s="190" t="s">
        <v>7254</v>
      </c>
    </row>
    <row r="1513" spans="1:5" hidden="1" x14ac:dyDescent="0.25">
      <c r="A1513">
        <v>39868</v>
      </c>
      <c r="B1513" t="s">
        <v>2005</v>
      </c>
      <c r="C1513" t="s">
        <v>192</v>
      </c>
      <c r="D1513" t="s">
        <v>4977</v>
      </c>
      <c r="E1513" s="190" t="s">
        <v>7812</v>
      </c>
    </row>
    <row r="1514" spans="1:5" hidden="1" x14ac:dyDescent="0.25">
      <c r="A1514">
        <v>37999</v>
      </c>
      <c r="B1514" t="s">
        <v>2006</v>
      </c>
      <c r="C1514" t="s">
        <v>192</v>
      </c>
      <c r="D1514" t="s">
        <v>4963</v>
      </c>
      <c r="E1514" s="190" t="s">
        <v>7041</v>
      </c>
    </row>
    <row r="1515" spans="1:5" hidden="1" x14ac:dyDescent="0.25">
      <c r="A1515">
        <v>38000</v>
      </c>
      <c r="B1515" t="s">
        <v>2008</v>
      </c>
      <c r="C1515" t="s">
        <v>192</v>
      </c>
      <c r="D1515" t="s">
        <v>4963</v>
      </c>
      <c r="E1515" s="190" t="s">
        <v>373</v>
      </c>
    </row>
    <row r="1516" spans="1:5" hidden="1" x14ac:dyDescent="0.25">
      <c r="A1516">
        <v>38129</v>
      </c>
      <c r="B1516" t="s">
        <v>5349</v>
      </c>
      <c r="C1516" t="s">
        <v>192</v>
      </c>
      <c r="D1516" t="s">
        <v>4963</v>
      </c>
      <c r="E1516" s="190" t="s">
        <v>260</v>
      </c>
    </row>
    <row r="1517" spans="1:5" hidden="1" x14ac:dyDescent="0.25">
      <c r="A1517">
        <v>38025</v>
      </c>
      <c r="B1517" t="s">
        <v>5350</v>
      </c>
      <c r="C1517" t="s">
        <v>192</v>
      </c>
      <c r="D1517" t="s">
        <v>4963</v>
      </c>
      <c r="E1517" s="190" t="s">
        <v>7813</v>
      </c>
    </row>
    <row r="1518" spans="1:5" hidden="1" x14ac:dyDescent="0.25">
      <c r="A1518">
        <v>38026</v>
      </c>
      <c r="B1518" t="s">
        <v>5351</v>
      </c>
      <c r="C1518" t="s">
        <v>192</v>
      </c>
      <c r="D1518" t="s">
        <v>4963</v>
      </c>
      <c r="E1518" s="190" t="s">
        <v>4097</v>
      </c>
    </row>
    <row r="1519" spans="1:5" hidden="1" x14ac:dyDescent="0.25">
      <c r="A1519">
        <v>1858</v>
      </c>
      <c r="B1519" t="s">
        <v>5352</v>
      </c>
      <c r="C1519" t="s">
        <v>192</v>
      </c>
      <c r="D1519" t="s">
        <v>4963</v>
      </c>
      <c r="E1519" s="190" t="s">
        <v>7814</v>
      </c>
    </row>
    <row r="1520" spans="1:5" hidden="1" x14ac:dyDescent="0.25">
      <c r="A1520">
        <v>1844</v>
      </c>
      <c r="B1520" t="s">
        <v>5353</v>
      </c>
      <c r="C1520" t="s">
        <v>192</v>
      </c>
      <c r="D1520" t="s">
        <v>4963</v>
      </c>
      <c r="E1520" s="190" t="s">
        <v>7815</v>
      </c>
    </row>
    <row r="1521" spans="1:5" hidden="1" x14ac:dyDescent="0.25">
      <c r="A1521">
        <v>1863</v>
      </c>
      <c r="B1521" t="s">
        <v>5354</v>
      </c>
      <c r="C1521" t="s">
        <v>192</v>
      </c>
      <c r="D1521" t="s">
        <v>4963</v>
      </c>
      <c r="E1521" s="190" t="s">
        <v>7816</v>
      </c>
    </row>
    <row r="1522" spans="1:5" hidden="1" x14ac:dyDescent="0.25">
      <c r="A1522">
        <v>1865</v>
      </c>
      <c r="B1522" t="s">
        <v>5355</v>
      </c>
      <c r="C1522" t="s">
        <v>192</v>
      </c>
      <c r="D1522" t="s">
        <v>4963</v>
      </c>
      <c r="E1522" s="190" t="s">
        <v>7817</v>
      </c>
    </row>
    <row r="1523" spans="1:5" hidden="1" x14ac:dyDescent="0.25">
      <c r="A1523">
        <v>36355</v>
      </c>
      <c r="B1523" t="s">
        <v>5356</v>
      </c>
      <c r="C1523" t="s">
        <v>192</v>
      </c>
      <c r="D1523" t="s">
        <v>4977</v>
      </c>
      <c r="E1523" s="190" t="s">
        <v>411</v>
      </c>
    </row>
    <row r="1524" spans="1:5" hidden="1" x14ac:dyDescent="0.25">
      <c r="A1524">
        <v>36356</v>
      </c>
      <c r="B1524" t="s">
        <v>5357</v>
      </c>
      <c r="C1524" t="s">
        <v>192</v>
      </c>
      <c r="D1524" t="s">
        <v>4977</v>
      </c>
      <c r="E1524" s="190" t="s">
        <v>5358</v>
      </c>
    </row>
    <row r="1525" spans="1:5" hidden="1" x14ac:dyDescent="0.25">
      <c r="A1525">
        <v>1966</v>
      </c>
      <c r="B1525" t="s">
        <v>5359</v>
      </c>
      <c r="C1525" t="s">
        <v>192</v>
      </c>
      <c r="D1525" t="s">
        <v>4963</v>
      </c>
      <c r="E1525" s="190" t="s">
        <v>7818</v>
      </c>
    </row>
    <row r="1526" spans="1:5" hidden="1" x14ac:dyDescent="0.25">
      <c r="A1526">
        <v>1933</v>
      </c>
      <c r="B1526" t="s">
        <v>2009</v>
      </c>
      <c r="C1526" t="s">
        <v>192</v>
      </c>
      <c r="D1526" t="s">
        <v>4963</v>
      </c>
      <c r="E1526" s="190" t="s">
        <v>7319</v>
      </c>
    </row>
    <row r="1527" spans="1:5" hidden="1" x14ac:dyDescent="0.25">
      <c r="A1527">
        <v>1932</v>
      </c>
      <c r="B1527" t="s">
        <v>5360</v>
      </c>
      <c r="C1527" t="s">
        <v>192</v>
      </c>
      <c r="D1527" t="s">
        <v>4963</v>
      </c>
      <c r="E1527" s="190" t="s">
        <v>2216</v>
      </c>
    </row>
    <row r="1528" spans="1:5" hidden="1" x14ac:dyDescent="0.25">
      <c r="A1528">
        <v>1951</v>
      </c>
      <c r="B1528" t="s">
        <v>2010</v>
      </c>
      <c r="C1528" t="s">
        <v>192</v>
      </c>
      <c r="D1528" t="s">
        <v>4963</v>
      </c>
      <c r="E1528" s="190" t="s">
        <v>7819</v>
      </c>
    </row>
    <row r="1529" spans="1:5" hidden="1" x14ac:dyDescent="0.25">
      <c r="A1529">
        <v>1970</v>
      </c>
      <c r="B1529" t="s">
        <v>5361</v>
      </c>
      <c r="C1529" t="s">
        <v>192</v>
      </c>
      <c r="D1529" t="s">
        <v>4963</v>
      </c>
      <c r="E1529" s="190" t="s">
        <v>6342</v>
      </c>
    </row>
    <row r="1530" spans="1:5" hidden="1" x14ac:dyDescent="0.25">
      <c r="A1530">
        <v>1967</v>
      </c>
      <c r="B1530" t="s">
        <v>5362</v>
      </c>
      <c r="C1530" t="s">
        <v>192</v>
      </c>
      <c r="D1530" t="s">
        <v>4963</v>
      </c>
      <c r="E1530" s="190" t="s">
        <v>7820</v>
      </c>
    </row>
    <row r="1531" spans="1:5" hidden="1" x14ac:dyDescent="0.25">
      <c r="A1531">
        <v>1968</v>
      </c>
      <c r="B1531" t="s">
        <v>5364</v>
      </c>
      <c r="C1531" t="s">
        <v>192</v>
      </c>
      <c r="D1531" t="s">
        <v>4963</v>
      </c>
      <c r="E1531" s="190" t="s">
        <v>4997</v>
      </c>
    </row>
    <row r="1532" spans="1:5" hidden="1" x14ac:dyDescent="0.25">
      <c r="A1532">
        <v>1969</v>
      </c>
      <c r="B1532" t="s">
        <v>5365</v>
      </c>
      <c r="C1532" t="s">
        <v>192</v>
      </c>
      <c r="D1532" t="s">
        <v>4963</v>
      </c>
      <c r="E1532" s="190" t="s">
        <v>7821</v>
      </c>
    </row>
    <row r="1533" spans="1:5" hidden="1" x14ac:dyDescent="0.25">
      <c r="A1533">
        <v>1827</v>
      </c>
      <c r="B1533" t="s">
        <v>7822</v>
      </c>
      <c r="C1533" t="s">
        <v>192</v>
      </c>
      <c r="D1533" t="s">
        <v>4977</v>
      </c>
      <c r="E1533" s="190" t="s">
        <v>7823</v>
      </c>
    </row>
    <row r="1534" spans="1:5" hidden="1" x14ac:dyDescent="0.25">
      <c r="A1534">
        <v>1831</v>
      </c>
      <c r="B1534" t="s">
        <v>7824</v>
      </c>
      <c r="C1534" t="s">
        <v>192</v>
      </c>
      <c r="D1534" t="s">
        <v>4977</v>
      </c>
      <c r="E1534" s="190" t="s">
        <v>6412</v>
      </c>
    </row>
    <row r="1535" spans="1:5" hidden="1" x14ac:dyDescent="0.25">
      <c r="A1535">
        <v>1825</v>
      </c>
      <c r="B1535" t="s">
        <v>7825</v>
      </c>
      <c r="C1535" t="s">
        <v>192</v>
      </c>
      <c r="D1535" t="s">
        <v>4977</v>
      </c>
      <c r="E1535" s="190" t="s">
        <v>5500</v>
      </c>
    </row>
    <row r="1536" spans="1:5" hidden="1" x14ac:dyDescent="0.25">
      <c r="A1536">
        <v>1828</v>
      </c>
      <c r="B1536" t="s">
        <v>7826</v>
      </c>
      <c r="C1536" t="s">
        <v>192</v>
      </c>
      <c r="D1536" t="s">
        <v>4977</v>
      </c>
      <c r="E1536" s="190" t="s">
        <v>7827</v>
      </c>
    </row>
    <row r="1537" spans="1:5" hidden="1" x14ac:dyDescent="0.25">
      <c r="A1537">
        <v>1845</v>
      </c>
      <c r="B1537" t="s">
        <v>7828</v>
      </c>
      <c r="C1537" t="s">
        <v>192</v>
      </c>
      <c r="D1537" t="s">
        <v>4977</v>
      </c>
      <c r="E1537" s="190" t="s">
        <v>7829</v>
      </c>
    </row>
    <row r="1538" spans="1:5" hidden="1" x14ac:dyDescent="0.25">
      <c r="A1538">
        <v>1824</v>
      </c>
      <c r="B1538" t="s">
        <v>7830</v>
      </c>
      <c r="C1538" t="s">
        <v>192</v>
      </c>
      <c r="D1538" t="s">
        <v>4977</v>
      </c>
      <c r="E1538" s="190" t="s">
        <v>7705</v>
      </c>
    </row>
    <row r="1539" spans="1:5" hidden="1" x14ac:dyDescent="0.25">
      <c r="A1539">
        <v>1940</v>
      </c>
      <c r="B1539" t="s">
        <v>5366</v>
      </c>
      <c r="C1539" t="s">
        <v>192</v>
      </c>
      <c r="D1539" t="s">
        <v>4963</v>
      </c>
      <c r="E1539" s="190" t="s">
        <v>7831</v>
      </c>
    </row>
    <row r="1540" spans="1:5" hidden="1" x14ac:dyDescent="0.25">
      <c r="A1540">
        <v>1937</v>
      </c>
      <c r="B1540" t="s">
        <v>5367</v>
      </c>
      <c r="C1540" t="s">
        <v>192</v>
      </c>
      <c r="D1540" t="s">
        <v>4963</v>
      </c>
      <c r="E1540" s="190" t="s">
        <v>3506</v>
      </c>
    </row>
    <row r="1541" spans="1:5" hidden="1" x14ac:dyDescent="0.25">
      <c r="A1541">
        <v>1939</v>
      </c>
      <c r="B1541" t="s">
        <v>5368</v>
      </c>
      <c r="C1541" t="s">
        <v>192</v>
      </c>
      <c r="D1541" t="s">
        <v>4963</v>
      </c>
      <c r="E1541" s="190" t="s">
        <v>7832</v>
      </c>
    </row>
    <row r="1542" spans="1:5" hidden="1" x14ac:dyDescent="0.25">
      <c r="A1542">
        <v>1938</v>
      </c>
      <c r="B1542" t="s">
        <v>5369</v>
      </c>
      <c r="C1542" t="s">
        <v>192</v>
      </c>
      <c r="D1542" t="s">
        <v>4963</v>
      </c>
      <c r="E1542" s="190" t="s">
        <v>4979</v>
      </c>
    </row>
    <row r="1543" spans="1:5" hidden="1" x14ac:dyDescent="0.25">
      <c r="A1543">
        <v>42693</v>
      </c>
      <c r="B1543" t="s">
        <v>5371</v>
      </c>
      <c r="C1543" t="s">
        <v>192</v>
      </c>
      <c r="D1543" t="s">
        <v>4963</v>
      </c>
      <c r="E1543" s="190" t="s">
        <v>7833</v>
      </c>
    </row>
    <row r="1544" spans="1:5" hidden="1" x14ac:dyDescent="0.25">
      <c r="A1544">
        <v>42695</v>
      </c>
      <c r="B1544" t="s">
        <v>5372</v>
      </c>
      <c r="C1544" t="s">
        <v>192</v>
      </c>
      <c r="D1544" t="s">
        <v>4963</v>
      </c>
      <c r="E1544" s="190" t="s">
        <v>7834</v>
      </c>
    </row>
    <row r="1545" spans="1:5" hidden="1" x14ac:dyDescent="0.25">
      <c r="A1545">
        <v>42694</v>
      </c>
      <c r="B1545" t="s">
        <v>5373</v>
      </c>
      <c r="C1545" t="s">
        <v>192</v>
      </c>
      <c r="D1545" t="s">
        <v>4963</v>
      </c>
      <c r="E1545" s="190" t="s">
        <v>7835</v>
      </c>
    </row>
    <row r="1546" spans="1:5" hidden="1" x14ac:dyDescent="0.25">
      <c r="A1546">
        <v>20097</v>
      </c>
      <c r="B1546" t="s">
        <v>5374</v>
      </c>
      <c r="C1546" t="s">
        <v>192</v>
      </c>
      <c r="D1546" t="s">
        <v>4963</v>
      </c>
      <c r="E1546" s="190" t="s">
        <v>7836</v>
      </c>
    </row>
    <row r="1547" spans="1:5" hidden="1" x14ac:dyDescent="0.25">
      <c r="A1547">
        <v>20098</v>
      </c>
      <c r="B1547" t="s">
        <v>5375</v>
      </c>
      <c r="C1547" t="s">
        <v>192</v>
      </c>
      <c r="D1547" t="s">
        <v>4963</v>
      </c>
      <c r="E1547" s="190" t="s">
        <v>7837</v>
      </c>
    </row>
    <row r="1548" spans="1:5" hidden="1" x14ac:dyDescent="0.25">
      <c r="A1548">
        <v>20096</v>
      </c>
      <c r="B1548" t="s">
        <v>5376</v>
      </c>
      <c r="C1548" t="s">
        <v>192</v>
      </c>
      <c r="D1548" t="s">
        <v>4963</v>
      </c>
      <c r="E1548" s="190" t="s">
        <v>7838</v>
      </c>
    </row>
    <row r="1549" spans="1:5" hidden="1" x14ac:dyDescent="0.25">
      <c r="A1549">
        <v>2628</v>
      </c>
      <c r="B1549" t="s">
        <v>7839</v>
      </c>
      <c r="C1549" t="s">
        <v>192</v>
      </c>
      <c r="D1549" t="s">
        <v>4977</v>
      </c>
      <c r="E1549" s="190" t="s">
        <v>7840</v>
      </c>
    </row>
    <row r="1550" spans="1:5" hidden="1" x14ac:dyDescent="0.25">
      <c r="A1550">
        <v>2622</v>
      </c>
      <c r="B1550" t="s">
        <v>7841</v>
      </c>
      <c r="C1550" t="s">
        <v>192</v>
      </c>
      <c r="D1550" t="s">
        <v>4977</v>
      </c>
      <c r="E1550" s="190" t="s">
        <v>6120</v>
      </c>
    </row>
    <row r="1551" spans="1:5" hidden="1" x14ac:dyDescent="0.25">
      <c r="A1551">
        <v>2623</v>
      </c>
      <c r="B1551" t="s">
        <v>7842</v>
      </c>
      <c r="C1551" t="s">
        <v>192</v>
      </c>
      <c r="D1551" t="s">
        <v>4977</v>
      </c>
      <c r="E1551" s="190" t="s">
        <v>2007</v>
      </c>
    </row>
    <row r="1552" spans="1:5" hidden="1" x14ac:dyDescent="0.25">
      <c r="A1552">
        <v>2624</v>
      </c>
      <c r="B1552" t="s">
        <v>7843</v>
      </c>
      <c r="C1552" t="s">
        <v>192</v>
      </c>
      <c r="D1552" t="s">
        <v>4977</v>
      </c>
      <c r="E1552" s="190" t="s">
        <v>5700</v>
      </c>
    </row>
    <row r="1553" spans="1:5" hidden="1" x14ac:dyDescent="0.25">
      <c r="A1553">
        <v>2625</v>
      </c>
      <c r="B1553" t="s">
        <v>7844</v>
      </c>
      <c r="C1553" t="s">
        <v>192</v>
      </c>
      <c r="D1553" t="s">
        <v>4977</v>
      </c>
      <c r="E1553" s="190" t="s">
        <v>7845</v>
      </c>
    </row>
    <row r="1554" spans="1:5" hidden="1" x14ac:dyDescent="0.25">
      <c r="A1554">
        <v>2626</v>
      </c>
      <c r="B1554" t="s">
        <v>7846</v>
      </c>
      <c r="C1554" t="s">
        <v>192</v>
      </c>
      <c r="D1554" t="s">
        <v>4977</v>
      </c>
      <c r="E1554" s="190" t="s">
        <v>1871</v>
      </c>
    </row>
    <row r="1555" spans="1:5" hidden="1" x14ac:dyDescent="0.25">
      <c r="A1555">
        <v>2630</v>
      </c>
      <c r="B1555" t="s">
        <v>7847</v>
      </c>
      <c r="C1555" t="s">
        <v>192</v>
      </c>
      <c r="D1555" t="s">
        <v>4977</v>
      </c>
      <c r="E1555" s="190" t="s">
        <v>7848</v>
      </c>
    </row>
    <row r="1556" spans="1:5" hidden="1" x14ac:dyDescent="0.25">
      <c r="A1556">
        <v>2627</v>
      </c>
      <c r="B1556" t="s">
        <v>7849</v>
      </c>
      <c r="C1556" t="s">
        <v>192</v>
      </c>
      <c r="D1556" t="s">
        <v>4977</v>
      </c>
      <c r="E1556" s="190" t="s">
        <v>7850</v>
      </c>
    </row>
    <row r="1557" spans="1:5" hidden="1" x14ac:dyDescent="0.25">
      <c r="A1557">
        <v>2629</v>
      </c>
      <c r="B1557" t="s">
        <v>7851</v>
      </c>
      <c r="C1557" t="s">
        <v>192</v>
      </c>
      <c r="D1557" t="s">
        <v>4977</v>
      </c>
      <c r="E1557" s="190" t="s">
        <v>7852</v>
      </c>
    </row>
    <row r="1558" spans="1:5" hidden="1" x14ac:dyDescent="0.25">
      <c r="A1558">
        <v>1880</v>
      </c>
      <c r="B1558" t="s">
        <v>2012</v>
      </c>
      <c r="C1558" t="s">
        <v>192</v>
      </c>
      <c r="D1558" t="s">
        <v>4963</v>
      </c>
      <c r="E1558" s="190" t="s">
        <v>7483</v>
      </c>
    </row>
    <row r="1559" spans="1:5" hidden="1" x14ac:dyDescent="0.25">
      <c r="A1559">
        <v>39274</v>
      </c>
      <c r="B1559" t="s">
        <v>2013</v>
      </c>
      <c r="C1559" t="s">
        <v>192</v>
      </c>
      <c r="D1559" t="s">
        <v>4963</v>
      </c>
      <c r="E1559" s="190" t="s">
        <v>819</v>
      </c>
    </row>
    <row r="1560" spans="1:5" hidden="1" x14ac:dyDescent="0.25">
      <c r="A1560">
        <v>12033</v>
      </c>
      <c r="B1560" t="s">
        <v>2014</v>
      </c>
      <c r="C1560" t="s">
        <v>192</v>
      </c>
      <c r="D1560" t="s">
        <v>4963</v>
      </c>
      <c r="E1560" s="190" t="s">
        <v>7431</v>
      </c>
    </row>
    <row r="1561" spans="1:5" hidden="1" x14ac:dyDescent="0.25">
      <c r="A1561">
        <v>40408</v>
      </c>
      <c r="B1561" t="s">
        <v>2015</v>
      </c>
      <c r="C1561" t="s">
        <v>192</v>
      </c>
      <c r="D1561" t="s">
        <v>4963</v>
      </c>
      <c r="E1561" s="190" t="s">
        <v>7738</v>
      </c>
    </row>
    <row r="1562" spans="1:5" hidden="1" x14ac:dyDescent="0.25">
      <c r="A1562">
        <v>40409</v>
      </c>
      <c r="B1562" t="s">
        <v>2016</v>
      </c>
      <c r="C1562" t="s">
        <v>192</v>
      </c>
      <c r="D1562" t="s">
        <v>4963</v>
      </c>
      <c r="E1562" s="190" t="s">
        <v>249</v>
      </c>
    </row>
    <row r="1563" spans="1:5" hidden="1" x14ac:dyDescent="0.25">
      <c r="A1563">
        <v>39276</v>
      </c>
      <c r="B1563" t="s">
        <v>2017</v>
      </c>
      <c r="C1563" t="s">
        <v>192</v>
      </c>
      <c r="D1563" t="s">
        <v>4963</v>
      </c>
      <c r="E1563" s="190" t="s">
        <v>3605</v>
      </c>
    </row>
    <row r="1564" spans="1:5" hidden="1" x14ac:dyDescent="0.25">
      <c r="A1564">
        <v>39277</v>
      </c>
      <c r="B1564" t="s">
        <v>2019</v>
      </c>
      <c r="C1564" t="s">
        <v>192</v>
      </c>
      <c r="D1564" t="s">
        <v>4963</v>
      </c>
      <c r="E1564" s="190" t="s">
        <v>7853</v>
      </c>
    </row>
    <row r="1565" spans="1:5" hidden="1" x14ac:dyDescent="0.25">
      <c r="A1565">
        <v>12034</v>
      </c>
      <c r="B1565" t="s">
        <v>2020</v>
      </c>
      <c r="C1565" t="s">
        <v>192</v>
      </c>
      <c r="D1565" t="s">
        <v>4963</v>
      </c>
      <c r="E1565" s="190" t="s">
        <v>320</v>
      </c>
    </row>
    <row r="1566" spans="1:5" hidden="1" x14ac:dyDescent="0.25">
      <c r="A1566">
        <v>39879</v>
      </c>
      <c r="B1566" t="s">
        <v>2021</v>
      </c>
      <c r="C1566" t="s">
        <v>192</v>
      </c>
      <c r="D1566" t="s">
        <v>4977</v>
      </c>
      <c r="E1566" s="190" t="s">
        <v>5515</v>
      </c>
    </row>
    <row r="1567" spans="1:5" hidden="1" x14ac:dyDescent="0.25">
      <c r="A1567">
        <v>39880</v>
      </c>
      <c r="B1567" t="s">
        <v>2022</v>
      </c>
      <c r="C1567" t="s">
        <v>192</v>
      </c>
      <c r="D1567" t="s">
        <v>4977</v>
      </c>
      <c r="E1567" s="190" t="s">
        <v>6355</v>
      </c>
    </row>
    <row r="1568" spans="1:5" hidden="1" x14ac:dyDescent="0.25">
      <c r="A1568">
        <v>39881</v>
      </c>
      <c r="B1568" t="s">
        <v>2023</v>
      </c>
      <c r="C1568" t="s">
        <v>192</v>
      </c>
      <c r="D1568" t="s">
        <v>4977</v>
      </c>
      <c r="E1568" s="190" t="s">
        <v>322</v>
      </c>
    </row>
    <row r="1569" spans="1:5" hidden="1" x14ac:dyDescent="0.25">
      <c r="A1569">
        <v>39882</v>
      </c>
      <c r="B1569" t="s">
        <v>2024</v>
      </c>
      <c r="C1569" t="s">
        <v>192</v>
      </c>
      <c r="D1569" t="s">
        <v>4977</v>
      </c>
      <c r="E1569" s="190" t="s">
        <v>7854</v>
      </c>
    </row>
    <row r="1570" spans="1:5" hidden="1" x14ac:dyDescent="0.25">
      <c r="A1570">
        <v>39883</v>
      </c>
      <c r="B1570" t="s">
        <v>2025</v>
      </c>
      <c r="C1570" t="s">
        <v>192</v>
      </c>
      <c r="D1570" t="s">
        <v>4977</v>
      </c>
      <c r="E1570" s="190" t="s">
        <v>7855</v>
      </c>
    </row>
    <row r="1571" spans="1:5" hidden="1" x14ac:dyDescent="0.25">
      <c r="A1571">
        <v>39884</v>
      </c>
      <c r="B1571" t="s">
        <v>2026</v>
      </c>
      <c r="C1571" t="s">
        <v>192</v>
      </c>
      <c r="D1571" t="s">
        <v>4977</v>
      </c>
      <c r="E1571" s="190" t="s">
        <v>7856</v>
      </c>
    </row>
    <row r="1572" spans="1:5" hidden="1" x14ac:dyDescent="0.25">
      <c r="A1572">
        <v>39885</v>
      </c>
      <c r="B1572" t="s">
        <v>2027</v>
      </c>
      <c r="C1572" t="s">
        <v>192</v>
      </c>
      <c r="D1572" t="s">
        <v>4977</v>
      </c>
      <c r="E1572" s="190" t="s">
        <v>7857</v>
      </c>
    </row>
    <row r="1573" spans="1:5" hidden="1" x14ac:dyDescent="0.25">
      <c r="A1573">
        <v>1777</v>
      </c>
      <c r="B1573" t="s">
        <v>2028</v>
      </c>
      <c r="C1573" t="s">
        <v>192</v>
      </c>
      <c r="D1573" t="s">
        <v>4963</v>
      </c>
      <c r="E1573" s="190" t="s">
        <v>7858</v>
      </c>
    </row>
    <row r="1574" spans="1:5" hidden="1" x14ac:dyDescent="0.25">
      <c r="A1574">
        <v>1819</v>
      </c>
      <c r="B1574" t="s">
        <v>2029</v>
      </c>
      <c r="C1574" t="s">
        <v>192</v>
      </c>
      <c r="D1574" t="s">
        <v>4963</v>
      </c>
      <c r="E1574" s="190" t="s">
        <v>7859</v>
      </c>
    </row>
    <row r="1575" spans="1:5" hidden="1" x14ac:dyDescent="0.25">
      <c r="A1575">
        <v>1775</v>
      </c>
      <c r="B1575" t="s">
        <v>2030</v>
      </c>
      <c r="C1575" t="s">
        <v>192</v>
      </c>
      <c r="D1575" t="s">
        <v>4963</v>
      </c>
      <c r="E1575" s="190" t="s">
        <v>7860</v>
      </c>
    </row>
    <row r="1576" spans="1:5" hidden="1" x14ac:dyDescent="0.25">
      <c r="A1576">
        <v>1776</v>
      </c>
      <c r="B1576" t="s">
        <v>2031</v>
      </c>
      <c r="C1576" t="s">
        <v>192</v>
      </c>
      <c r="D1576" t="s">
        <v>4963</v>
      </c>
      <c r="E1576" s="190" t="s">
        <v>7861</v>
      </c>
    </row>
    <row r="1577" spans="1:5" hidden="1" x14ac:dyDescent="0.25">
      <c r="A1577">
        <v>1778</v>
      </c>
      <c r="B1577" t="s">
        <v>2032</v>
      </c>
      <c r="C1577" t="s">
        <v>192</v>
      </c>
      <c r="D1577" t="s">
        <v>4963</v>
      </c>
      <c r="E1577" s="190" t="s">
        <v>7862</v>
      </c>
    </row>
    <row r="1578" spans="1:5" hidden="1" x14ac:dyDescent="0.25">
      <c r="A1578">
        <v>1818</v>
      </c>
      <c r="B1578" t="s">
        <v>2033</v>
      </c>
      <c r="C1578" t="s">
        <v>192</v>
      </c>
      <c r="D1578" t="s">
        <v>4963</v>
      </c>
      <c r="E1578" s="190" t="s">
        <v>7863</v>
      </c>
    </row>
    <row r="1579" spans="1:5" hidden="1" x14ac:dyDescent="0.25">
      <c r="A1579">
        <v>1820</v>
      </c>
      <c r="B1579" t="s">
        <v>2034</v>
      </c>
      <c r="C1579" t="s">
        <v>192</v>
      </c>
      <c r="D1579" t="s">
        <v>4963</v>
      </c>
      <c r="E1579" s="190" t="s">
        <v>7864</v>
      </c>
    </row>
    <row r="1580" spans="1:5" hidden="1" x14ac:dyDescent="0.25">
      <c r="A1580">
        <v>1779</v>
      </c>
      <c r="B1580" t="s">
        <v>2035</v>
      </c>
      <c r="C1580" t="s">
        <v>192</v>
      </c>
      <c r="D1580" t="s">
        <v>4963</v>
      </c>
      <c r="E1580" s="190" t="s">
        <v>7865</v>
      </c>
    </row>
    <row r="1581" spans="1:5" hidden="1" x14ac:dyDescent="0.25">
      <c r="A1581">
        <v>1780</v>
      </c>
      <c r="B1581" t="s">
        <v>2036</v>
      </c>
      <c r="C1581" t="s">
        <v>192</v>
      </c>
      <c r="D1581" t="s">
        <v>4963</v>
      </c>
      <c r="E1581" s="190" t="s">
        <v>7866</v>
      </c>
    </row>
    <row r="1582" spans="1:5" hidden="1" x14ac:dyDescent="0.25">
      <c r="A1582">
        <v>1783</v>
      </c>
      <c r="B1582" t="s">
        <v>2037</v>
      </c>
      <c r="C1582" t="s">
        <v>192</v>
      </c>
      <c r="D1582" t="s">
        <v>4963</v>
      </c>
      <c r="E1582" s="190" t="s">
        <v>7867</v>
      </c>
    </row>
    <row r="1583" spans="1:5" hidden="1" x14ac:dyDescent="0.25">
      <c r="A1583">
        <v>1782</v>
      </c>
      <c r="B1583" t="s">
        <v>2038</v>
      </c>
      <c r="C1583" t="s">
        <v>192</v>
      </c>
      <c r="D1583" t="s">
        <v>4963</v>
      </c>
      <c r="E1583" s="190" t="s">
        <v>7868</v>
      </c>
    </row>
    <row r="1584" spans="1:5" hidden="1" x14ac:dyDescent="0.25">
      <c r="A1584">
        <v>1817</v>
      </c>
      <c r="B1584" t="s">
        <v>2039</v>
      </c>
      <c r="C1584" t="s">
        <v>192</v>
      </c>
      <c r="D1584" t="s">
        <v>4963</v>
      </c>
      <c r="E1584" s="190" t="s">
        <v>6585</v>
      </c>
    </row>
    <row r="1585" spans="1:5" hidden="1" x14ac:dyDescent="0.25">
      <c r="A1585">
        <v>1781</v>
      </c>
      <c r="B1585" t="s">
        <v>2040</v>
      </c>
      <c r="C1585" t="s">
        <v>192</v>
      </c>
      <c r="D1585" t="s">
        <v>4963</v>
      </c>
      <c r="E1585" s="190" t="s">
        <v>5320</v>
      </c>
    </row>
    <row r="1586" spans="1:5" hidden="1" x14ac:dyDescent="0.25">
      <c r="A1586">
        <v>1784</v>
      </c>
      <c r="B1586" t="s">
        <v>2041</v>
      </c>
      <c r="C1586" t="s">
        <v>192</v>
      </c>
      <c r="D1586" t="s">
        <v>4963</v>
      </c>
      <c r="E1586" s="190" t="s">
        <v>7869</v>
      </c>
    </row>
    <row r="1587" spans="1:5" hidden="1" x14ac:dyDescent="0.25">
      <c r="A1587">
        <v>1810</v>
      </c>
      <c r="B1587" t="s">
        <v>2042</v>
      </c>
      <c r="C1587" t="s">
        <v>192</v>
      </c>
      <c r="D1587" t="s">
        <v>4963</v>
      </c>
      <c r="E1587" s="190" t="s">
        <v>7870</v>
      </c>
    </row>
    <row r="1588" spans="1:5" hidden="1" x14ac:dyDescent="0.25">
      <c r="A1588">
        <v>1811</v>
      </c>
      <c r="B1588" t="s">
        <v>2043</v>
      </c>
      <c r="C1588" t="s">
        <v>192</v>
      </c>
      <c r="D1588" t="s">
        <v>4963</v>
      </c>
      <c r="E1588" s="190" t="s">
        <v>7871</v>
      </c>
    </row>
    <row r="1589" spans="1:5" hidden="1" x14ac:dyDescent="0.25">
      <c r="A1589">
        <v>1812</v>
      </c>
      <c r="B1589" t="s">
        <v>2044</v>
      </c>
      <c r="C1589" t="s">
        <v>192</v>
      </c>
      <c r="D1589" t="s">
        <v>4963</v>
      </c>
      <c r="E1589" s="190" t="s">
        <v>7872</v>
      </c>
    </row>
    <row r="1590" spans="1:5" hidden="1" x14ac:dyDescent="0.25">
      <c r="A1590">
        <v>40386</v>
      </c>
      <c r="B1590" t="s">
        <v>2045</v>
      </c>
      <c r="C1590" t="s">
        <v>192</v>
      </c>
      <c r="D1590" t="s">
        <v>4977</v>
      </c>
      <c r="E1590" s="190" t="s">
        <v>7873</v>
      </c>
    </row>
    <row r="1591" spans="1:5" hidden="1" x14ac:dyDescent="0.25">
      <c r="A1591">
        <v>40384</v>
      </c>
      <c r="B1591" t="s">
        <v>2046</v>
      </c>
      <c r="C1591" t="s">
        <v>192</v>
      </c>
      <c r="D1591" t="s">
        <v>4977</v>
      </c>
      <c r="E1591" s="190" t="s">
        <v>7874</v>
      </c>
    </row>
    <row r="1592" spans="1:5" hidden="1" x14ac:dyDescent="0.25">
      <c r="A1592">
        <v>40379</v>
      </c>
      <c r="B1592" t="s">
        <v>2047</v>
      </c>
      <c r="C1592" t="s">
        <v>192</v>
      </c>
      <c r="D1592" t="s">
        <v>4977</v>
      </c>
      <c r="E1592" s="190" t="s">
        <v>6760</v>
      </c>
    </row>
    <row r="1593" spans="1:5" hidden="1" x14ac:dyDescent="0.25">
      <c r="A1593">
        <v>40423</v>
      </c>
      <c r="B1593" t="s">
        <v>2048</v>
      </c>
      <c r="C1593" t="s">
        <v>192</v>
      </c>
      <c r="D1593" t="s">
        <v>4977</v>
      </c>
      <c r="E1593" s="190" t="s">
        <v>6714</v>
      </c>
    </row>
    <row r="1594" spans="1:5" hidden="1" x14ac:dyDescent="0.25">
      <c r="A1594">
        <v>40389</v>
      </c>
      <c r="B1594" t="s">
        <v>2049</v>
      </c>
      <c r="C1594" t="s">
        <v>192</v>
      </c>
      <c r="D1594" t="s">
        <v>4977</v>
      </c>
      <c r="E1594" s="190" t="s">
        <v>7875</v>
      </c>
    </row>
    <row r="1595" spans="1:5" hidden="1" x14ac:dyDescent="0.25">
      <c r="A1595">
        <v>40388</v>
      </c>
      <c r="B1595" t="s">
        <v>2050</v>
      </c>
      <c r="C1595" t="s">
        <v>192</v>
      </c>
      <c r="D1595" t="s">
        <v>4977</v>
      </c>
      <c r="E1595" s="190" t="s">
        <v>7876</v>
      </c>
    </row>
    <row r="1596" spans="1:5" hidden="1" x14ac:dyDescent="0.25">
      <c r="A1596">
        <v>40381</v>
      </c>
      <c r="B1596" t="s">
        <v>2051</v>
      </c>
      <c r="C1596" t="s">
        <v>192</v>
      </c>
      <c r="D1596" t="s">
        <v>4977</v>
      </c>
      <c r="E1596" s="190" t="s">
        <v>7877</v>
      </c>
    </row>
    <row r="1597" spans="1:5" hidden="1" x14ac:dyDescent="0.25">
      <c r="A1597">
        <v>40391</v>
      </c>
      <c r="B1597" t="s">
        <v>2052</v>
      </c>
      <c r="C1597" t="s">
        <v>192</v>
      </c>
      <c r="D1597" t="s">
        <v>4977</v>
      </c>
      <c r="E1597" s="190" t="s">
        <v>7878</v>
      </c>
    </row>
    <row r="1598" spans="1:5" hidden="1" x14ac:dyDescent="0.25">
      <c r="A1598">
        <v>2609</v>
      </c>
      <c r="B1598" t="s">
        <v>7879</v>
      </c>
      <c r="C1598" t="s">
        <v>192</v>
      </c>
      <c r="D1598" t="s">
        <v>4977</v>
      </c>
      <c r="E1598" s="190" t="s">
        <v>6967</v>
      </c>
    </row>
    <row r="1599" spans="1:5" hidden="1" x14ac:dyDescent="0.25">
      <c r="A1599">
        <v>2634</v>
      </c>
      <c r="B1599" t="s">
        <v>7880</v>
      </c>
      <c r="C1599" t="s">
        <v>192</v>
      </c>
      <c r="D1599" t="s">
        <v>4977</v>
      </c>
      <c r="E1599" s="190" t="s">
        <v>7121</v>
      </c>
    </row>
    <row r="1600" spans="1:5" hidden="1" x14ac:dyDescent="0.25">
      <c r="A1600">
        <v>2611</v>
      </c>
      <c r="B1600" t="s">
        <v>7881</v>
      </c>
      <c r="C1600" t="s">
        <v>192</v>
      </c>
      <c r="D1600" t="s">
        <v>4977</v>
      </c>
      <c r="E1600" s="190" t="s">
        <v>7882</v>
      </c>
    </row>
    <row r="1601" spans="1:5" hidden="1" x14ac:dyDescent="0.25">
      <c r="A1601">
        <v>40414</v>
      </c>
      <c r="B1601" t="s">
        <v>2053</v>
      </c>
      <c r="C1601" t="s">
        <v>192</v>
      </c>
      <c r="D1601" t="s">
        <v>4977</v>
      </c>
      <c r="E1601" s="190" t="s">
        <v>7883</v>
      </c>
    </row>
    <row r="1602" spans="1:5" hidden="1" x14ac:dyDescent="0.25">
      <c r="A1602">
        <v>40416</v>
      </c>
      <c r="B1602" t="s">
        <v>2054</v>
      </c>
      <c r="C1602" t="s">
        <v>192</v>
      </c>
      <c r="D1602" t="s">
        <v>4977</v>
      </c>
      <c r="E1602" s="190" t="s">
        <v>7884</v>
      </c>
    </row>
    <row r="1603" spans="1:5" hidden="1" x14ac:dyDescent="0.25">
      <c r="A1603">
        <v>40418</v>
      </c>
      <c r="B1603" t="s">
        <v>2055</v>
      </c>
      <c r="C1603" t="s">
        <v>192</v>
      </c>
      <c r="D1603" t="s">
        <v>4977</v>
      </c>
      <c r="E1603" s="190" t="s">
        <v>7885</v>
      </c>
    </row>
    <row r="1604" spans="1:5" hidden="1" x14ac:dyDescent="0.25">
      <c r="A1604">
        <v>34359</v>
      </c>
      <c r="B1604" t="s">
        <v>5379</v>
      </c>
      <c r="C1604" t="s">
        <v>192</v>
      </c>
      <c r="D1604" t="s">
        <v>4963</v>
      </c>
      <c r="E1604" s="190" t="s">
        <v>276</v>
      </c>
    </row>
    <row r="1605" spans="1:5" hidden="1" x14ac:dyDescent="0.25">
      <c r="A1605">
        <v>1789</v>
      </c>
      <c r="B1605" t="s">
        <v>2057</v>
      </c>
      <c r="C1605" t="s">
        <v>192</v>
      </c>
      <c r="D1605" t="s">
        <v>4963</v>
      </c>
      <c r="E1605" s="190" t="s">
        <v>7886</v>
      </c>
    </row>
    <row r="1606" spans="1:5" hidden="1" x14ac:dyDescent="0.25">
      <c r="A1606">
        <v>1788</v>
      </c>
      <c r="B1606" t="s">
        <v>2058</v>
      </c>
      <c r="C1606" t="s">
        <v>192</v>
      </c>
      <c r="D1606" t="s">
        <v>4963</v>
      </c>
      <c r="E1606" s="190" t="s">
        <v>5822</v>
      </c>
    </row>
    <row r="1607" spans="1:5" hidden="1" x14ac:dyDescent="0.25">
      <c r="A1607">
        <v>1786</v>
      </c>
      <c r="B1607" t="s">
        <v>2059</v>
      </c>
      <c r="C1607" t="s">
        <v>192</v>
      </c>
      <c r="D1607" t="s">
        <v>4963</v>
      </c>
      <c r="E1607" s="190" t="s">
        <v>7887</v>
      </c>
    </row>
    <row r="1608" spans="1:5" hidden="1" x14ac:dyDescent="0.25">
      <c r="A1608">
        <v>1787</v>
      </c>
      <c r="B1608" t="s">
        <v>2060</v>
      </c>
      <c r="C1608" t="s">
        <v>192</v>
      </c>
      <c r="D1608" t="s">
        <v>4963</v>
      </c>
      <c r="E1608" s="190" t="s">
        <v>7888</v>
      </c>
    </row>
    <row r="1609" spans="1:5" hidden="1" x14ac:dyDescent="0.25">
      <c r="A1609">
        <v>1791</v>
      </c>
      <c r="B1609" t="s">
        <v>2061</v>
      </c>
      <c r="C1609" t="s">
        <v>192</v>
      </c>
      <c r="D1609" t="s">
        <v>4963</v>
      </c>
      <c r="E1609" s="190" t="s">
        <v>7889</v>
      </c>
    </row>
    <row r="1610" spans="1:5" hidden="1" x14ac:dyDescent="0.25">
      <c r="A1610">
        <v>1790</v>
      </c>
      <c r="B1610" t="s">
        <v>2062</v>
      </c>
      <c r="C1610" t="s">
        <v>192</v>
      </c>
      <c r="D1610" t="s">
        <v>4963</v>
      </c>
      <c r="E1610" s="190" t="s">
        <v>7890</v>
      </c>
    </row>
    <row r="1611" spans="1:5" hidden="1" x14ac:dyDescent="0.25">
      <c r="A1611">
        <v>1813</v>
      </c>
      <c r="B1611" t="s">
        <v>2063</v>
      </c>
      <c r="C1611" t="s">
        <v>192</v>
      </c>
      <c r="D1611" t="s">
        <v>4963</v>
      </c>
      <c r="E1611" s="190" t="s">
        <v>3029</v>
      </c>
    </row>
    <row r="1612" spans="1:5" hidden="1" x14ac:dyDescent="0.25">
      <c r="A1612">
        <v>1792</v>
      </c>
      <c r="B1612" t="s">
        <v>2064</v>
      </c>
      <c r="C1612" t="s">
        <v>192</v>
      </c>
      <c r="D1612" t="s">
        <v>4963</v>
      </c>
      <c r="E1612" s="190" t="s">
        <v>7891</v>
      </c>
    </row>
    <row r="1613" spans="1:5" hidden="1" x14ac:dyDescent="0.25">
      <c r="A1613">
        <v>1793</v>
      </c>
      <c r="B1613" t="s">
        <v>2065</v>
      </c>
      <c r="C1613" t="s">
        <v>192</v>
      </c>
      <c r="D1613" t="s">
        <v>4963</v>
      </c>
      <c r="E1613" s="190" t="s">
        <v>7892</v>
      </c>
    </row>
    <row r="1614" spans="1:5" hidden="1" x14ac:dyDescent="0.25">
      <c r="A1614">
        <v>1809</v>
      </c>
      <c r="B1614" t="s">
        <v>2066</v>
      </c>
      <c r="C1614" t="s">
        <v>192</v>
      </c>
      <c r="D1614" t="s">
        <v>4963</v>
      </c>
      <c r="E1614" s="190" t="s">
        <v>5714</v>
      </c>
    </row>
    <row r="1615" spans="1:5" hidden="1" x14ac:dyDescent="0.25">
      <c r="A1615">
        <v>1814</v>
      </c>
      <c r="B1615" t="s">
        <v>2067</v>
      </c>
      <c r="C1615" t="s">
        <v>192</v>
      </c>
      <c r="D1615" t="s">
        <v>4963</v>
      </c>
      <c r="E1615" s="190" t="s">
        <v>7893</v>
      </c>
    </row>
    <row r="1616" spans="1:5" hidden="1" x14ac:dyDescent="0.25">
      <c r="A1616">
        <v>1803</v>
      </c>
      <c r="B1616" t="s">
        <v>2068</v>
      </c>
      <c r="C1616" t="s">
        <v>192</v>
      </c>
      <c r="D1616" t="s">
        <v>4963</v>
      </c>
      <c r="E1616" s="190" t="s">
        <v>7894</v>
      </c>
    </row>
    <row r="1617" spans="1:5" hidden="1" x14ac:dyDescent="0.25">
      <c r="A1617">
        <v>1805</v>
      </c>
      <c r="B1617" t="s">
        <v>2070</v>
      </c>
      <c r="C1617" t="s">
        <v>192</v>
      </c>
      <c r="D1617" t="s">
        <v>4963</v>
      </c>
      <c r="E1617" s="190" t="s">
        <v>7895</v>
      </c>
    </row>
    <row r="1618" spans="1:5" hidden="1" x14ac:dyDescent="0.25">
      <c r="A1618">
        <v>1821</v>
      </c>
      <c r="B1618" t="s">
        <v>2071</v>
      </c>
      <c r="C1618" t="s">
        <v>192</v>
      </c>
      <c r="D1618" t="s">
        <v>4963</v>
      </c>
      <c r="E1618" s="190" t="s">
        <v>7896</v>
      </c>
    </row>
    <row r="1619" spans="1:5" hidden="1" x14ac:dyDescent="0.25">
      <c r="A1619">
        <v>1806</v>
      </c>
      <c r="B1619" t="s">
        <v>2072</v>
      </c>
      <c r="C1619" t="s">
        <v>192</v>
      </c>
      <c r="D1619" t="s">
        <v>4963</v>
      </c>
      <c r="E1619" s="190" t="s">
        <v>7897</v>
      </c>
    </row>
    <row r="1620" spans="1:5" hidden="1" x14ac:dyDescent="0.25">
      <c r="A1620">
        <v>1804</v>
      </c>
      <c r="B1620" t="s">
        <v>2073</v>
      </c>
      <c r="C1620" t="s">
        <v>192</v>
      </c>
      <c r="D1620" t="s">
        <v>4963</v>
      </c>
      <c r="E1620" s="190" t="s">
        <v>5429</v>
      </c>
    </row>
    <row r="1621" spans="1:5" hidden="1" x14ac:dyDescent="0.25">
      <c r="A1621">
        <v>1807</v>
      </c>
      <c r="B1621" t="s">
        <v>2074</v>
      </c>
      <c r="C1621" t="s">
        <v>192</v>
      </c>
      <c r="D1621" t="s">
        <v>4963</v>
      </c>
      <c r="E1621" s="190" t="s">
        <v>7898</v>
      </c>
    </row>
    <row r="1622" spans="1:5" hidden="1" x14ac:dyDescent="0.25">
      <c r="A1622">
        <v>1808</v>
      </c>
      <c r="B1622" t="s">
        <v>2075</v>
      </c>
      <c r="C1622" t="s">
        <v>192</v>
      </c>
      <c r="D1622" t="s">
        <v>4963</v>
      </c>
      <c r="E1622" s="190" t="s">
        <v>7899</v>
      </c>
    </row>
    <row r="1623" spans="1:5" hidden="1" x14ac:dyDescent="0.25">
      <c r="A1623">
        <v>1797</v>
      </c>
      <c r="B1623" t="s">
        <v>2076</v>
      </c>
      <c r="C1623" t="s">
        <v>192</v>
      </c>
      <c r="D1623" t="s">
        <v>4963</v>
      </c>
      <c r="E1623" s="190" t="s">
        <v>7900</v>
      </c>
    </row>
    <row r="1624" spans="1:5" hidden="1" x14ac:dyDescent="0.25">
      <c r="A1624">
        <v>1796</v>
      </c>
      <c r="B1624" t="s">
        <v>2077</v>
      </c>
      <c r="C1624" t="s">
        <v>192</v>
      </c>
      <c r="D1624" t="s">
        <v>4963</v>
      </c>
      <c r="E1624" s="190" t="s">
        <v>7901</v>
      </c>
    </row>
    <row r="1625" spans="1:5" hidden="1" x14ac:dyDescent="0.25">
      <c r="A1625">
        <v>1794</v>
      </c>
      <c r="B1625" t="s">
        <v>2078</v>
      </c>
      <c r="C1625" t="s">
        <v>192</v>
      </c>
      <c r="D1625" t="s">
        <v>4963</v>
      </c>
      <c r="E1625" s="190" t="s">
        <v>7902</v>
      </c>
    </row>
    <row r="1626" spans="1:5" hidden="1" x14ac:dyDescent="0.25">
      <c r="A1626">
        <v>1816</v>
      </c>
      <c r="B1626" t="s">
        <v>2079</v>
      </c>
      <c r="C1626" t="s">
        <v>192</v>
      </c>
      <c r="D1626" t="s">
        <v>4963</v>
      </c>
      <c r="E1626" s="190" t="s">
        <v>7903</v>
      </c>
    </row>
    <row r="1627" spans="1:5" hidden="1" x14ac:dyDescent="0.25">
      <c r="A1627">
        <v>1815</v>
      </c>
      <c r="B1627" t="s">
        <v>2080</v>
      </c>
      <c r="C1627" t="s">
        <v>192</v>
      </c>
      <c r="D1627" t="s">
        <v>4963</v>
      </c>
      <c r="E1627" s="190" t="s">
        <v>7904</v>
      </c>
    </row>
    <row r="1628" spans="1:5" hidden="1" x14ac:dyDescent="0.25">
      <c r="A1628">
        <v>1798</v>
      </c>
      <c r="B1628" t="s">
        <v>2081</v>
      </c>
      <c r="C1628" t="s">
        <v>192</v>
      </c>
      <c r="D1628" t="s">
        <v>4963</v>
      </c>
      <c r="E1628" s="190" t="s">
        <v>7905</v>
      </c>
    </row>
    <row r="1629" spans="1:5" hidden="1" x14ac:dyDescent="0.25">
      <c r="A1629">
        <v>1795</v>
      </c>
      <c r="B1629" t="s">
        <v>2082</v>
      </c>
      <c r="C1629" t="s">
        <v>192</v>
      </c>
      <c r="D1629" t="s">
        <v>4963</v>
      </c>
      <c r="E1629" s="190" t="s">
        <v>7906</v>
      </c>
    </row>
    <row r="1630" spans="1:5" hidden="1" x14ac:dyDescent="0.25">
      <c r="A1630">
        <v>1799</v>
      </c>
      <c r="B1630" t="s">
        <v>2083</v>
      </c>
      <c r="C1630" t="s">
        <v>192</v>
      </c>
      <c r="D1630" t="s">
        <v>4963</v>
      </c>
      <c r="E1630" s="190" t="s">
        <v>7907</v>
      </c>
    </row>
    <row r="1631" spans="1:5" hidden="1" x14ac:dyDescent="0.25">
      <c r="A1631">
        <v>1800</v>
      </c>
      <c r="B1631" t="s">
        <v>2084</v>
      </c>
      <c r="C1631" t="s">
        <v>192</v>
      </c>
      <c r="D1631" t="s">
        <v>4963</v>
      </c>
      <c r="E1631" s="190" t="s">
        <v>7908</v>
      </c>
    </row>
    <row r="1632" spans="1:5" hidden="1" x14ac:dyDescent="0.25">
      <c r="A1632">
        <v>1802</v>
      </c>
      <c r="B1632" t="s">
        <v>2085</v>
      </c>
      <c r="C1632" t="s">
        <v>192</v>
      </c>
      <c r="D1632" t="s">
        <v>4963</v>
      </c>
      <c r="E1632" s="190" t="s">
        <v>7909</v>
      </c>
    </row>
    <row r="1633" spans="1:5" hidden="1" x14ac:dyDescent="0.25">
      <c r="A1633">
        <v>40385</v>
      </c>
      <c r="B1633" t="s">
        <v>2086</v>
      </c>
      <c r="C1633" t="s">
        <v>192</v>
      </c>
      <c r="D1633" t="s">
        <v>4977</v>
      </c>
      <c r="E1633" s="190" t="s">
        <v>7873</v>
      </c>
    </row>
    <row r="1634" spans="1:5" hidden="1" x14ac:dyDescent="0.25">
      <c r="A1634">
        <v>40383</v>
      </c>
      <c r="B1634" t="s">
        <v>2087</v>
      </c>
      <c r="C1634" t="s">
        <v>192</v>
      </c>
      <c r="D1634" t="s">
        <v>4977</v>
      </c>
      <c r="E1634" s="190" t="s">
        <v>7874</v>
      </c>
    </row>
    <row r="1635" spans="1:5" hidden="1" x14ac:dyDescent="0.25">
      <c r="A1635">
        <v>40378</v>
      </c>
      <c r="B1635" t="s">
        <v>2088</v>
      </c>
      <c r="C1635" t="s">
        <v>192</v>
      </c>
      <c r="D1635" t="s">
        <v>4977</v>
      </c>
      <c r="E1635" s="190" t="s">
        <v>6760</v>
      </c>
    </row>
    <row r="1636" spans="1:5" hidden="1" x14ac:dyDescent="0.25">
      <c r="A1636">
        <v>40382</v>
      </c>
      <c r="B1636" t="s">
        <v>2089</v>
      </c>
      <c r="C1636" t="s">
        <v>192</v>
      </c>
      <c r="D1636" t="s">
        <v>4977</v>
      </c>
      <c r="E1636" s="190" t="s">
        <v>6714</v>
      </c>
    </row>
    <row r="1637" spans="1:5" hidden="1" x14ac:dyDescent="0.25">
      <c r="A1637">
        <v>40422</v>
      </c>
      <c r="B1637" t="s">
        <v>2090</v>
      </c>
      <c r="C1637" t="s">
        <v>192</v>
      </c>
      <c r="D1637" t="s">
        <v>4977</v>
      </c>
      <c r="E1637" s="190" t="s">
        <v>7910</v>
      </c>
    </row>
    <row r="1638" spans="1:5" hidden="1" x14ac:dyDescent="0.25">
      <c r="A1638">
        <v>40387</v>
      </c>
      <c r="B1638" t="s">
        <v>2091</v>
      </c>
      <c r="C1638" t="s">
        <v>192</v>
      </c>
      <c r="D1638" t="s">
        <v>4977</v>
      </c>
      <c r="E1638" s="190" t="s">
        <v>7911</v>
      </c>
    </row>
    <row r="1639" spans="1:5" hidden="1" x14ac:dyDescent="0.25">
      <c r="A1639">
        <v>40380</v>
      </c>
      <c r="B1639" t="s">
        <v>2092</v>
      </c>
      <c r="C1639" t="s">
        <v>192</v>
      </c>
      <c r="D1639" t="s">
        <v>4977</v>
      </c>
      <c r="E1639" s="190" t="s">
        <v>7877</v>
      </c>
    </row>
    <row r="1640" spans="1:5" hidden="1" x14ac:dyDescent="0.25">
      <c r="A1640">
        <v>40390</v>
      </c>
      <c r="B1640" t="s">
        <v>2093</v>
      </c>
      <c r="C1640" t="s">
        <v>192</v>
      </c>
      <c r="D1640" t="s">
        <v>4977</v>
      </c>
      <c r="E1640" s="190" t="s">
        <v>7912</v>
      </c>
    </row>
    <row r="1641" spans="1:5" hidden="1" x14ac:dyDescent="0.25">
      <c r="A1641">
        <v>2621</v>
      </c>
      <c r="B1641" t="s">
        <v>7913</v>
      </c>
      <c r="C1641" t="s">
        <v>192</v>
      </c>
      <c r="D1641" t="s">
        <v>4977</v>
      </c>
      <c r="E1641" s="190" t="s">
        <v>7914</v>
      </c>
    </row>
    <row r="1642" spans="1:5" hidden="1" x14ac:dyDescent="0.25">
      <c r="A1642">
        <v>2616</v>
      </c>
      <c r="B1642" t="s">
        <v>7915</v>
      </c>
      <c r="C1642" t="s">
        <v>192</v>
      </c>
      <c r="D1642" t="s">
        <v>4977</v>
      </c>
      <c r="E1642" s="190" t="s">
        <v>7320</v>
      </c>
    </row>
    <row r="1643" spans="1:5" hidden="1" x14ac:dyDescent="0.25">
      <c r="A1643">
        <v>2633</v>
      </c>
      <c r="B1643" t="s">
        <v>7916</v>
      </c>
      <c r="C1643" t="s">
        <v>192</v>
      </c>
      <c r="D1643" t="s">
        <v>4977</v>
      </c>
      <c r="E1643" s="190" t="s">
        <v>7917</v>
      </c>
    </row>
    <row r="1644" spans="1:5" hidden="1" x14ac:dyDescent="0.25">
      <c r="A1644">
        <v>2617</v>
      </c>
      <c r="B1644" t="s">
        <v>7918</v>
      </c>
      <c r="C1644" t="s">
        <v>192</v>
      </c>
      <c r="D1644" t="s">
        <v>4977</v>
      </c>
      <c r="E1644" s="190" t="s">
        <v>379</v>
      </c>
    </row>
    <row r="1645" spans="1:5" hidden="1" x14ac:dyDescent="0.25">
      <c r="A1645">
        <v>2618</v>
      </c>
      <c r="B1645" t="s">
        <v>7919</v>
      </c>
      <c r="C1645" t="s">
        <v>192</v>
      </c>
      <c r="D1645" t="s">
        <v>4977</v>
      </c>
      <c r="E1645" s="190" t="s">
        <v>5886</v>
      </c>
    </row>
    <row r="1646" spans="1:5" hidden="1" x14ac:dyDescent="0.25">
      <c r="A1646">
        <v>2632</v>
      </c>
      <c r="B1646" t="s">
        <v>7920</v>
      </c>
      <c r="C1646" t="s">
        <v>192</v>
      </c>
      <c r="D1646" t="s">
        <v>4977</v>
      </c>
      <c r="E1646" s="190" t="s">
        <v>6518</v>
      </c>
    </row>
    <row r="1647" spans="1:5" hidden="1" x14ac:dyDescent="0.25">
      <c r="A1647">
        <v>2631</v>
      </c>
      <c r="B1647" t="s">
        <v>7921</v>
      </c>
      <c r="C1647" t="s">
        <v>192</v>
      </c>
      <c r="D1647" t="s">
        <v>4977</v>
      </c>
      <c r="E1647" s="190" t="s">
        <v>7922</v>
      </c>
    </row>
    <row r="1648" spans="1:5" hidden="1" x14ac:dyDescent="0.25">
      <c r="A1648">
        <v>2619</v>
      </c>
      <c r="B1648" t="s">
        <v>7923</v>
      </c>
      <c r="C1648" t="s">
        <v>192</v>
      </c>
      <c r="D1648" t="s">
        <v>4977</v>
      </c>
      <c r="E1648" s="190" t="s">
        <v>7924</v>
      </c>
    </row>
    <row r="1649" spans="1:5" hidden="1" x14ac:dyDescent="0.25">
      <c r="A1649">
        <v>2620</v>
      </c>
      <c r="B1649" t="s">
        <v>7925</v>
      </c>
      <c r="C1649" t="s">
        <v>192</v>
      </c>
      <c r="D1649" t="s">
        <v>4977</v>
      </c>
      <c r="E1649" s="190" t="s">
        <v>7926</v>
      </c>
    </row>
    <row r="1650" spans="1:5" hidden="1" x14ac:dyDescent="0.25">
      <c r="A1650">
        <v>40413</v>
      </c>
      <c r="B1650" t="s">
        <v>2094</v>
      </c>
      <c r="C1650" t="s">
        <v>192</v>
      </c>
      <c r="D1650" t="s">
        <v>4977</v>
      </c>
      <c r="E1650" s="190" t="s">
        <v>6425</v>
      </c>
    </row>
    <row r="1651" spans="1:5" hidden="1" x14ac:dyDescent="0.25">
      <c r="A1651">
        <v>40415</v>
      </c>
      <c r="B1651" t="s">
        <v>2095</v>
      </c>
      <c r="C1651" t="s">
        <v>192</v>
      </c>
      <c r="D1651" t="s">
        <v>4977</v>
      </c>
      <c r="E1651" s="190" t="s">
        <v>7927</v>
      </c>
    </row>
    <row r="1652" spans="1:5" hidden="1" x14ac:dyDescent="0.25">
      <c r="A1652">
        <v>40417</v>
      </c>
      <c r="B1652" t="s">
        <v>2096</v>
      </c>
      <c r="C1652" t="s">
        <v>192</v>
      </c>
      <c r="D1652" t="s">
        <v>4977</v>
      </c>
      <c r="E1652" s="190" t="s">
        <v>7928</v>
      </c>
    </row>
    <row r="1653" spans="1:5" hidden="1" x14ac:dyDescent="0.25">
      <c r="A1653">
        <v>39271</v>
      </c>
      <c r="B1653" t="s">
        <v>2097</v>
      </c>
      <c r="C1653" t="s">
        <v>192</v>
      </c>
      <c r="D1653" t="s">
        <v>4963</v>
      </c>
      <c r="E1653" s="190" t="s">
        <v>7457</v>
      </c>
    </row>
    <row r="1654" spans="1:5" hidden="1" x14ac:dyDescent="0.25">
      <c r="A1654">
        <v>39273</v>
      </c>
      <c r="B1654" t="s">
        <v>2099</v>
      </c>
      <c r="C1654" t="s">
        <v>192</v>
      </c>
      <c r="D1654" t="s">
        <v>4963</v>
      </c>
      <c r="E1654" s="190" t="s">
        <v>5054</v>
      </c>
    </row>
    <row r="1655" spans="1:5" hidden="1" x14ac:dyDescent="0.25">
      <c r="A1655">
        <v>39272</v>
      </c>
      <c r="B1655" t="s">
        <v>2100</v>
      </c>
      <c r="C1655" t="s">
        <v>192</v>
      </c>
      <c r="D1655" t="s">
        <v>4963</v>
      </c>
      <c r="E1655" s="190" t="s">
        <v>7737</v>
      </c>
    </row>
    <row r="1656" spans="1:5" hidden="1" x14ac:dyDescent="0.25">
      <c r="A1656">
        <v>1875</v>
      </c>
      <c r="B1656" t="s">
        <v>2101</v>
      </c>
      <c r="C1656" t="s">
        <v>192</v>
      </c>
      <c r="D1656" t="s">
        <v>4963</v>
      </c>
      <c r="E1656" s="190" t="s">
        <v>5384</v>
      </c>
    </row>
    <row r="1657" spans="1:5" hidden="1" x14ac:dyDescent="0.25">
      <c r="A1657">
        <v>1874</v>
      </c>
      <c r="B1657" t="s">
        <v>2102</v>
      </c>
      <c r="C1657" t="s">
        <v>192</v>
      </c>
      <c r="D1657" t="s">
        <v>4963</v>
      </c>
      <c r="E1657" s="190" t="s">
        <v>713</v>
      </c>
    </row>
    <row r="1658" spans="1:5" hidden="1" x14ac:dyDescent="0.25">
      <c r="A1658">
        <v>1870</v>
      </c>
      <c r="B1658" t="s">
        <v>2103</v>
      </c>
      <c r="C1658" t="s">
        <v>192</v>
      </c>
      <c r="D1658" t="s">
        <v>4966</v>
      </c>
      <c r="E1658" s="190" t="s">
        <v>342</v>
      </c>
    </row>
    <row r="1659" spans="1:5" hidden="1" x14ac:dyDescent="0.25">
      <c r="A1659">
        <v>1884</v>
      </c>
      <c r="B1659" t="s">
        <v>2104</v>
      </c>
      <c r="C1659" t="s">
        <v>192</v>
      </c>
      <c r="D1659" t="s">
        <v>4963</v>
      </c>
      <c r="E1659" s="190" t="s">
        <v>7929</v>
      </c>
    </row>
    <row r="1660" spans="1:5" hidden="1" x14ac:dyDescent="0.25">
      <c r="A1660">
        <v>1887</v>
      </c>
      <c r="B1660" t="s">
        <v>2105</v>
      </c>
      <c r="C1660" t="s">
        <v>192</v>
      </c>
      <c r="D1660" t="s">
        <v>4963</v>
      </c>
      <c r="E1660" s="190" t="s">
        <v>5385</v>
      </c>
    </row>
    <row r="1661" spans="1:5" hidden="1" x14ac:dyDescent="0.25">
      <c r="A1661">
        <v>1876</v>
      </c>
      <c r="B1661" t="s">
        <v>2106</v>
      </c>
      <c r="C1661" t="s">
        <v>192</v>
      </c>
      <c r="D1661" t="s">
        <v>4963</v>
      </c>
      <c r="E1661" s="190" t="s">
        <v>7930</v>
      </c>
    </row>
    <row r="1662" spans="1:5" hidden="1" x14ac:dyDescent="0.25">
      <c r="A1662">
        <v>1879</v>
      </c>
      <c r="B1662" t="s">
        <v>2107</v>
      </c>
      <c r="C1662" t="s">
        <v>192</v>
      </c>
      <c r="D1662" t="s">
        <v>4963</v>
      </c>
      <c r="E1662" s="190" t="s">
        <v>5022</v>
      </c>
    </row>
    <row r="1663" spans="1:5" hidden="1" x14ac:dyDescent="0.25">
      <c r="A1663">
        <v>1877</v>
      </c>
      <c r="B1663" t="s">
        <v>2108</v>
      </c>
      <c r="C1663" t="s">
        <v>192</v>
      </c>
      <c r="D1663" t="s">
        <v>4963</v>
      </c>
      <c r="E1663" s="190" t="s">
        <v>5386</v>
      </c>
    </row>
    <row r="1664" spans="1:5" hidden="1" x14ac:dyDescent="0.25">
      <c r="A1664">
        <v>1878</v>
      </c>
      <c r="B1664" t="s">
        <v>2109</v>
      </c>
      <c r="C1664" t="s">
        <v>192</v>
      </c>
      <c r="D1664" t="s">
        <v>4963</v>
      </c>
      <c r="E1664" s="190" t="s">
        <v>7931</v>
      </c>
    </row>
    <row r="1665" spans="1:5" hidden="1" x14ac:dyDescent="0.25">
      <c r="A1665">
        <v>44472</v>
      </c>
      <c r="B1665" t="s">
        <v>2112</v>
      </c>
      <c r="C1665" t="s">
        <v>192</v>
      </c>
      <c r="D1665" t="s">
        <v>4977</v>
      </c>
      <c r="E1665" s="190" t="s">
        <v>7932</v>
      </c>
    </row>
    <row r="1666" spans="1:5" hidden="1" x14ac:dyDescent="0.25">
      <c r="A1666">
        <v>38369</v>
      </c>
      <c r="B1666" t="s">
        <v>2113</v>
      </c>
      <c r="C1666" t="s">
        <v>192</v>
      </c>
      <c r="D1666" t="s">
        <v>4963</v>
      </c>
      <c r="E1666" s="190" t="s">
        <v>7933</v>
      </c>
    </row>
    <row r="1667" spans="1:5" hidden="1" x14ac:dyDescent="0.25">
      <c r="A1667">
        <v>38370</v>
      </c>
      <c r="B1667" t="s">
        <v>2114</v>
      </c>
      <c r="C1667" t="s">
        <v>192</v>
      </c>
      <c r="D1667" t="s">
        <v>4963</v>
      </c>
      <c r="E1667" s="190" t="s">
        <v>7933</v>
      </c>
    </row>
    <row r="1668" spans="1:5" hidden="1" x14ac:dyDescent="0.25">
      <c r="A1668">
        <v>38372</v>
      </c>
      <c r="B1668" t="s">
        <v>2115</v>
      </c>
      <c r="C1668" t="s">
        <v>192</v>
      </c>
      <c r="D1668" t="s">
        <v>4963</v>
      </c>
      <c r="E1668" s="190" t="s">
        <v>7934</v>
      </c>
    </row>
    <row r="1669" spans="1:5" hidden="1" x14ac:dyDescent="0.25">
      <c r="A1669">
        <v>2358</v>
      </c>
      <c r="B1669" t="s">
        <v>2116</v>
      </c>
      <c r="C1669" t="s">
        <v>223</v>
      </c>
      <c r="D1669" t="s">
        <v>4963</v>
      </c>
      <c r="E1669" s="190" t="s">
        <v>6044</v>
      </c>
    </row>
    <row r="1670" spans="1:5" hidden="1" x14ac:dyDescent="0.25">
      <c r="A1670">
        <v>40807</v>
      </c>
      <c r="B1670" t="s">
        <v>2117</v>
      </c>
      <c r="C1670" t="s">
        <v>224</v>
      </c>
      <c r="D1670" t="s">
        <v>4963</v>
      </c>
      <c r="E1670" s="190" t="s">
        <v>7935</v>
      </c>
    </row>
    <row r="1671" spans="1:5" hidden="1" x14ac:dyDescent="0.25">
      <c r="A1671">
        <v>44330</v>
      </c>
      <c r="B1671" t="s">
        <v>2118</v>
      </c>
      <c r="C1671" t="s">
        <v>193</v>
      </c>
      <c r="D1671" t="s">
        <v>4963</v>
      </c>
      <c r="E1671" s="190" t="s">
        <v>7936</v>
      </c>
    </row>
    <row r="1672" spans="1:5" hidden="1" x14ac:dyDescent="0.25">
      <c r="A1672">
        <v>43144</v>
      </c>
      <c r="B1672" t="s">
        <v>2119</v>
      </c>
      <c r="C1672" t="s">
        <v>208</v>
      </c>
      <c r="D1672" t="s">
        <v>4963</v>
      </c>
      <c r="E1672" s="190" t="s">
        <v>6750</v>
      </c>
    </row>
    <row r="1673" spans="1:5" hidden="1" x14ac:dyDescent="0.25">
      <c r="A1673">
        <v>39397</v>
      </c>
      <c r="B1673" t="s">
        <v>2120</v>
      </c>
      <c r="C1673" t="s">
        <v>193</v>
      </c>
      <c r="D1673" t="s">
        <v>4963</v>
      </c>
      <c r="E1673" s="190" t="s">
        <v>6751</v>
      </c>
    </row>
    <row r="1674" spans="1:5" hidden="1" x14ac:dyDescent="0.25">
      <c r="A1674">
        <v>2692</v>
      </c>
      <c r="B1674" t="s">
        <v>2121</v>
      </c>
      <c r="C1674" t="s">
        <v>193</v>
      </c>
      <c r="D1674" t="s">
        <v>4963</v>
      </c>
      <c r="E1674" s="190" t="s">
        <v>6752</v>
      </c>
    </row>
    <row r="1675" spans="1:5" hidden="1" x14ac:dyDescent="0.25">
      <c r="A1675">
        <v>44329</v>
      </c>
      <c r="B1675" t="s">
        <v>2122</v>
      </c>
      <c r="C1675" t="s">
        <v>193</v>
      </c>
      <c r="D1675" t="s">
        <v>4963</v>
      </c>
      <c r="E1675" s="190" t="s">
        <v>7937</v>
      </c>
    </row>
    <row r="1676" spans="1:5" hidden="1" x14ac:dyDescent="0.25">
      <c r="A1676">
        <v>5318</v>
      </c>
      <c r="B1676" t="s">
        <v>2123</v>
      </c>
      <c r="C1676" t="s">
        <v>193</v>
      </c>
      <c r="D1676" t="s">
        <v>4966</v>
      </c>
      <c r="E1676" s="190" t="s">
        <v>7938</v>
      </c>
    </row>
    <row r="1677" spans="1:5" hidden="1" x14ac:dyDescent="0.25">
      <c r="A1677">
        <v>5330</v>
      </c>
      <c r="B1677" t="s">
        <v>2124</v>
      </c>
      <c r="C1677" t="s">
        <v>193</v>
      </c>
      <c r="D1677" t="s">
        <v>4963</v>
      </c>
      <c r="E1677" s="190" t="s">
        <v>6634</v>
      </c>
    </row>
    <row r="1678" spans="1:5" hidden="1" x14ac:dyDescent="0.25">
      <c r="A1678">
        <v>44532</v>
      </c>
      <c r="B1678" t="s">
        <v>2125</v>
      </c>
      <c r="C1678" t="s">
        <v>192</v>
      </c>
      <c r="D1678" t="s">
        <v>4963</v>
      </c>
      <c r="E1678" s="190" t="s">
        <v>7939</v>
      </c>
    </row>
    <row r="1679" spans="1:5" hidden="1" x14ac:dyDescent="0.25">
      <c r="A1679">
        <v>44531</v>
      </c>
      <c r="B1679" t="s">
        <v>2126</v>
      </c>
      <c r="C1679" t="s">
        <v>192</v>
      </c>
      <c r="D1679" t="s">
        <v>4963</v>
      </c>
      <c r="E1679" s="190" t="s">
        <v>7940</v>
      </c>
    </row>
    <row r="1680" spans="1:5" hidden="1" x14ac:dyDescent="0.25">
      <c r="A1680">
        <v>38140</v>
      </c>
      <c r="B1680" t="s">
        <v>2127</v>
      </c>
      <c r="C1680" t="s">
        <v>192</v>
      </c>
      <c r="D1680" t="s">
        <v>4966</v>
      </c>
      <c r="E1680" s="190" t="s">
        <v>7941</v>
      </c>
    </row>
    <row r="1681" spans="1:5" hidden="1" x14ac:dyDescent="0.25">
      <c r="A1681">
        <v>13887</v>
      </c>
      <c r="B1681" t="s">
        <v>2128</v>
      </c>
      <c r="C1681" t="s">
        <v>192</v>
      </c>
      <c r="D1681" t="s">
        <v>4963</v>
      </c>
      <c r="E1681" s="190" t="s">
        <v>7942</v>
      </c>
    </row>
    <row r="1682" spans="1:5" hidden="1" x14ac:dyDescent="0.25">
      <c r="A1682">
        <v>44495</v>
      </c>
      <c r="B1682" t="s">
        <v>2129</v>
      </c>
      <c r="C1682" t="s">
        <v>192</v>
      </c>
      <c r="D1682" t="s">
        <v>4963</v>
      </c>
      <c r="E1682" s="190" t="s">
        <v>7943</v>
      </c>
    </row>
    <row r="1683" spans="1:5" hidden="1" x14ac:dyDescent="0.25">
      <c r="A1683">
        <v>44533</v>
      </c>
      <c r="B1683" t="s">
        <v>2130</v>
      </c>
      <c r="C1683" t="s">
        <v>192</v>
      </c>
      <c r="D1683" t="s">
        <v>4963</v>
      </c>
      <c r="E1683" s="190" t="s">
        <v>6747</v>
      </c>
    </row>
    <row r="1684" spans="1:5" hidden="1" x14ac:dyDescent="0.25">
      <c r="A1684">
        <v>44534</v>
      </c>
      <c r="B1684" t="s">
        <v>2131</v>
      </c>
      <c r="C1684" t="s">
        <v>192</v>
      </c>
      <c r="D1684" t="s">
        <v>4963</v>
      </c>
      <c r="E1684" s="190" t="s">
        <v>7806</v>
      </c>
    </row>
    <row r="1685" spans="1:5" hidden="1" x14ac:dyDescent="0.25">
      <c r="A1685">
        <v>34544</v>
      </c>
      <c r="B1685" t="s">
        <v>2132</v>
      </c>
      <c r="C1685" t="s">
        <v>192</v>
      </c>
      <c r="D1685" t="s">
        <v>4963</v>
      </c>
      <c r="E1685" s="190" t="s">
        <v>6753</v>
      </c>
    </row>
    <row r="1686" spans="1:5" hidden="1" x14ac:dyDescent="0.25">
      <c r="A1686">
        <v>34729</v>
      </c>
      <c r="B1686" t="s">
        <v>5391</v>
      </c>
      <c r="C1686" t="s">
        <v>192</v>
      </c>
      <c r="D1686" t="s">
        <v>4963</v>
      </c>
      <c r="E1686" s="190" t="s">
        <v>6754</v>
      </c>
    </row>
    <row r="1687" spans="1:5" hidden="1" x14ac:dyDescent="0.25">
      <c r="A1687">
        <v>34734</v>
      </c>
      <c r="B1687" t="s">
        <v>5392</v>
      </c>
      <c r="C1687" t="s">
        <v>192</v>
      </c>
      <c r="D1687" t="s">
        <v>4963</v>
      </c>
      <c r="E1687" s="190" t="s">
        <v>6755</v>
      </c>
    </row>
    <row r="1688" spans="1:5" hidden="1" x14ac:dyDescent="0.25">
      <c r="A1688">
        <v>34738</v>
      </c>
      <c r="B1688" t="s">
        <v>5393</v>
      </c>
      <c r="C1688" t="s">
        <v>192</v>
      </c>
      <c r="D1688" t="s">
        <v>4963</v>
      </c>
      <c r="E1688" s="190" t="s">
        <v>6756</v>
      </c>
    </row>
    <row r="1689" spans="1:5" hidden="1" x14ac:dyDescent="0.25">
      <c r="A1689">
        <v>34623</v>
      </c>
      <c r="B1689" t="s">
        <v>5394</v>
      </c>
      <c r="C1689" t="s">
        <v>192</v>
      </c>
      <c r="D1689" t="s">
        <v>4963</v>
      </c>
      <c r="E1689" s="190" t="s">
        <v>6757</v>
      </c>
    </row>
    <row r="1690" spans="1:5" hidden="1" x14ac:dyDescent="0.25">
      <c r="A1690">
        <v>34616</v>
      </c>
      <c r="B1690" t="s">
        <v>5395</v>
      </c>
      <c r="C1690" t="s">
        <v>192</v>
      </c>
      <c r="D1690" t="s">
        <v>4963</v>
      </c>
      <c r="E1690" s="190" t="s">
        <v>6758</v>
      </c>
    </row>
    <row r="1691" spans="1:5" hidden="1" x14ac:dyDescent="0.25">
      <c r="A1691">
        <v>34628</v>
      </c>
      <c r="B1691" t="s">
        <v>5396</v>
      </c>
      <c r="C1691" t="s">
        <v>192</v>
      </c>
      <c r="D1691" t="s">
        <v>4963</v>
      </c>
      <c r="E1691" s="190" t="s">
        <v>6759</v>
      </c>
    </row>
    <row r="1692" spans="1:5" hidden="1" x14ac:dyDescent="0.25">
      <c r="A1692">
        <v>34686</v>
      </c>
      <c r="B1692" t="s">
        <v>5397</v>
      </c>
      <c r="C1692" t="s">
        <v>192</v>
      </c>
      <c r="D1692" t="s">
        <v>4963</v>
      </c>
      <c r="E1692" s="190" t="s">
        <v>6760</v>
      </c>
    </row>
    <row r="1693" spans="1:5" hidden="1" x14ac:dyDescent="0.25">
      <c r="A1693">
        <v>34653</v>
      </c>
      <c r="B1693" t="s">
        <v>5398</v>
      </c>
      <c r="C1693" t="s">
        <v>192</v>
      </c>
      <c r="D1693" t="s">
        <v>4963</v>
      </c>
      <c r="E1693" s="190" t="s">
        <v>5034</v>
      </c>
    </row>
    <row r="1694" spans="1:5" hidden="1" x14ac:dyDescent="0.25">
      <c r="A1694">
        <v>34688</v>
      </c>
      <c r="B1694" t="s">
        <v>5399</v>
      </c>
      <c r="C1694" t="s">
        <v>192</v>
      </c>
      <c r="D1694" t="s">
        <v>4963</v>
      </c>
      <c r="E1694" s="190" t="s">
        <v>6761</v>
      </c>
    </row>
    <row r="1695" spans="1:5" hidden="1" x14ac:dyDescent="0.25">
      <c r="A1695">
        <v>34709</v>
      </c>
      <c r="B1695" t="s">
        <v>5400</v>
      </c>
      <c r="C1695" t="s">
        <v>192</v>
      </c>
      <c r="D1695" t="s">
        <v>4963</v>
      </c>
      <c r="E1695" s="190" t="s">
        <v>6762</v>
      </c>
    </row>
    <row r="1696" spans="1:5" hidden="1" x14ac:dyDescent="0.25">
      <c r="A1696">
        <v>34714</v>
      </c>
      <c r="B1696" t="s">
        <v>5401</v>
      </c>
      <c r="C1696" t="s">
        <v>192</v>
      </c>
      <c r="D1696" t="s">
        <v>4963</v>
      </c>
      <c r="E1696" s="190" t="s">
        <v>6763</v>
      </c>
    </row>
    <row r="1697" spans="1:5" hidden="1" x14ac:dyDescent="0.25">
      <c r="A1697">
        <v>2391</v>
      </c>
      <c r="B1697" t="s">
        <v>5402</v>
      </c>
      <c r="C1697" t="s">
        <v>192</v>
      </c>
      <c r="D1697" t="s">
        <v>4963</v>
      </c>
      <c r="E1697" s="190" t="s">
        <v>6764</v>
      </c>
    </row>
    <row r="1698" spans="1:5" hidden="1" x14ac:dyDescent="0.25">
      <c r="A1698">
        <v>2374</v>
      </c>
      <c r="B1698" t="s">
        <v>2133</v>
      </c>
      <c r="C1698" t="s">
        <v>192</v>
      </c>
      <c r="D1698" t="s">
        <v>4963</v>
      </c>
      <c r="E1698" s="190" t="s">
        <v>6765</v>
      </c>
    </row>
    <row r="1699" spans="1:5" hidden="1" x14ac:dyDescent="0.25">
      <c r="A1699">
        <v>2377</v>
      </c>
      <c r="B1699" t="s">
        <v>2134</v>
      </c>
      <c r="C1699" t="s">
        <v>192</v>
      </c>
      <c r="D1699" t="s">
        <v>4963</v>
      </c>
      <c r="E1699" s="190" t="s">
        <v>6766</v>
      </c>
    </row>
    <row r="1700" spans="1:5" hidden="1" x14ac:dyDescent="0.25">
      <c r="A1700">
        <v>2393</v>
      </c>
      <c r="B1700" t="s">
        <v>2135</v>
      </c>
      <c r="C1700" t="s">
        <v>192</v>
      </c>
      <c r="D1700" t="s">
        <v>4963</v>
      </c>
      <c r="E1700" s="190" t="s">
        <v>6767</v>
      </c>
    </row>
    <row r="1701" spans="1:5" hidden="1" x14ac:dyDescent="0.25">
      <c r="A1701">
        <v>34705</v>
      </c>
      <c r="B1701" t="s">
        <v>2136</v>
      </c>
      <c r="C1701" t="s">
        <v>192</v>
      </c>
      <c r="D1701" t="s">
        <v>4963</v>
      </c>
      <c r="E1701" s="190" t="s">
        <v>6768</v>
      </c>
    </row>
    <row r="1702" spans="1:5" hidden="1" x14ac:dyDescent="0.25">
      <c r="A1702">
        <v>34707</v>
      </c>
      <c r="B1702" t="s">
        <v>2137</v>
      </c>
      <c r="C1702" t="s">
        <v>192</v>
      </c>
      <c r="D1702" t="s">
        <v>4963</v>
      </c>
      <c r="E1702" s="190" t="s">
        <v>6769</v>
      </c>
    </row>
    <row r="1703" spans="1:5" hidden="1" x14ac:dyDescent="0.25">
      <c r="A1703">
        <v>2378</v>
      </c>
      <c r="B1703" t="s">
        <v>2138</v>
      </c>
      <c r="C1703" t="s">
        <v>192</v>
      </c>
      <c r="D1703" t="s">
        <v>4963</v>
      </c>
      <c r="E1703" s="190" t="s">
        <v>6770</v>
      </c>
    </row>
    <row r="1704" spans="1:5" hidden="1" x14ac:dyDescent="0.25">
      <c r="A1704">
        <v>2379</v>
      </c>
      <c r="B1704" t="s">
        <v>2139</v>
      </c>
      <c r="C1704" t="s">
        <v>192</v>
      </c>
      <c r="D1704" t="s">
        <v>4963</v>
      </c>
      <c r="E1704" s="190" t="s">
        <v>6770</v>
      </c>
    </row>
    <row r="1705" spans="1:5" hidden="1" x14ac:dyDescent="0.25">
      <c r="A1705">
        <v>2376</v>
      </c>
      <c r="B1705" t="s">
        <v>2140</v>
      </c>
      <c r="C1705" t="s">
        <v>192</v>
      </c>
      <c r="D1705" t="s">
        <v>4963</v>
      </c>
      <c r="E1705" s="190" t="s">
        <v>6771</v>
      </c>
    </row>
    <row r="1706" spans="1:5" hidden="1" x14ac:dyDescent="0.25">
      <c r="A1706">
        <v>2394</v>
      </c>
      <c r="B1706" t="s">
        <v>2141</v>
      </c>
      <c r="C1706" t="s">
        <v>192</v>
      </c>
      <c r="D1706" t="s">
        <v>4963</v>
      </c>
      <c r="E1706" s="190" t="s">
        <v>6772</v>
      </c>
    </row>
    <row r="1707" spans="1:5" hidden="1" x14ac:dyDescent="0.25">
      <c r="A1707">
        <v>2388</v>
      </c>
      <c r="B1707" t="s">
        <v>2143</v>
      </c>
      <c r="C1707" t="s">
        <v>192</v>
      </c>
      <c r="D1707" t="s">
        <v>4963</v>
      </c>
      <c r="E1707" s="190" t="s">
        <v>6773</v>
      </c>
    </row>
    <row r="1708" spans="1:5" hidden="1" x14ac:dyDescent="0.25">
      <c r="A1708">
        <v>34606</v>
      </c>
      <c r="B1708" t="s">
        <v>2144</v>
      </c>
      <c r="C1708" t="s">
        <v>192</v>
      </c>
      <c r="D1708" t="s">
        <v>4963</v>
      </c>
      <c r="E1708" s="190" t="s">
        <v>6480</v>
      </c>
    </row>
    <row r="1709" spans="1:5" hidden="1" x14ac:dyDescent="0.25">
      <c r="A1709">
        <v>34689</v>
      </c>
      <c r="B1709" t="s">
        <v>2145</v>
      </c>
      <c r="C1709" t="s">
        <v>192</v>
      </c>
      <c r="D1709" t="s">
        <v>4963</v>
      </c>
      <c r="E1709" s="190" t="s">
        <v>6774</v>
      </c>
    </row>
    <row r="1710" spans="1:5" hidden="1" x14ac:dyDescent="0.25">
      <c r="A1710">
        <v>2370</v>
      </c>
      <c r="B1710" t="s">
        <v>2146</v>
      </c>
      <c r="C1710" t="s">
        <v>192</v>
      </c>
      <c r="D1710" t="s">
        <v>4966</v>
      </c>
      <c r="E1710" s="190" t="s">
        <v>6775</v>
      </c>
    </row>
    <row r="1711" spans="1:5" hidden="1" x14ac:dyDescent="0.25">
      <c r="A1711">
        <v>2386</v>
      </c>
      <c r="B1711" t="s">
        <v>2147</v>
      </c>
      <c r="C1711" t="s">
        <v>192</v>
      </c>
      <c r="D1711" t="s">
        <v>4963</v>
      </c>
      <c r="E1711" s="190" t="s">
        <v>6776</v>
      </c>
    </row>
    <row r="1712" spans="1:5" hidden="1" x14ac:dyDescent="0.25">
      <c r="A1712">
        <v>2392</v>
      </c>
      <c r="B1712" t="s">
        <v>2148</v>
      </c>
      <c r="C1712" t="s">
        <v>192</v>
      </c>
      <c r="D1712" t="s">
        <v>4963</v>
      </c>
      <c r="E1712" s="190" t="s">
        <v>6777</v>
      </c>
    </row>
    <row r="1713" spans="1:5" hidden="1" x14ac:dyDescent="0.25">
      <c r="A1713">
        <v>2373</v>
      </c>
      <c r="B1713" t="s">
        <v>2149</v>
      </c>
      <c r="C1713" t="s">
        <v>192</v>
      </c>
      <c r="D1713" t="s">
        <v>4963</v>
      </c>
      <c r="E1713" s="190" t="s">
        <v>6778</v>
      </c>
    </row>
    <row r="1714" spans="1:5" hidden="1" x14ac:dyDescent="0.25">
      <c r="A1714">
        <v>39465</v>
      </c>
      <c r="B1714" t="s">
        <v>2150</v>
      </c>
      <c r="C1714" t="s">
        <v>192</v>
      </c>
      <c r="D1714" t="s">
        <v>4963</v>
      </c>
      <c r="E1714" s="190" t="s">
        <v>6520</v>
      </c>
    </row>
    <row r="1715" spans="1:5" hidden="1" x14ac:dyDescent="0.25">
      <c r="A1715">
        <v>39466</v>
      </c>
      <c r="B1715" t="s">
        <v>2151</v>
      </c>
      <c r="C1715" t="s">
        <v>192</v>
      </c>
      <c r="D1715" t="s">
        <v>4963</v>
      </c>
      <c r="E1715" s="190" t="s">
        <v>6348</v>
      </c>
    </row>
    <row r="1716" spans="1:5" hidden="1" x14ac:dyDescent="0.25">
      <c r="A1716">
        <v>39467</v>
      </c>
      <c r="B1716" t="s">
        <v>2152</v>
      </c>
      <c r="C1716" t="s">
        <v>192</v>
      </c>
      <c r="D1716" t="s">
        <v>4963</v>
      </c>
      <c r="E1716" s="190" t="s">
        <v>6779</v>
      </c>
    </row>
    <row r="1717" spans="1:5" hidden="1" x14ac:dyDescent="0.25">
      <c r="A1717">
        <v>39468</v>
      </c>
      <c r="B1717" t="s">
        <v>2153</v>
      </c>
      <c r="C1717" t="s">
        <v>192</v>
      </c>
      <c r="D1717" t="s">
        <v>4963</v>
      </c>
      <c r="E1717" s="190" t="s">
        <v>6780</v>
      </c>
    </row>
    <row r="1718" spans="1:5" hidden="1" x14ac:dyDescent="0.25">
      <c r="A1718">
        <v>39469</v>
      </c>
      <c r="B1718" t="s">
        <v>2154</v>
      </c>
      <c r="C1718" t="s">
        <v>192</v>
      </c>
      <c r="D1718" t="s">
        <v>4963</v>
      </c>
      <c r="E1718" s="190" t="s">
        <v>6781</v>
      </c>
    </row>
    <row r="1719" spans="1:5" hidden="1" x14ac:dyDescent="0.25">
      <c r="A1719">
        <v>39470</v>
      </c>
      <c r="B1719" t="s">
        <v>2155</v>
      </c>
      <c r="C1719" t="s">
        <v>192</v>
      </c>
      <c r="D1719" t="s">
        <v>4963</v>
      </c>
      <c r="E1719" s="190" t="s">
        <v>6782</v>
      </c>
    </row>
    <row r="1720" spans="1:5" hidden="1" x14ac:dyDescent="0.25">
      <c r="A1720">
        <v>39471</v>
      </c>
      <c r="B1720" t="s">
        <v>2156</v>
      </c>
      <c r="C1720" t="s">
        <v>192</v>
      </c>
      <c r="D1720" t="s">
        <v>4963</v>
      </c>
      <c r="E1720" s="190" t="s">
        <v>6783</v>
      </c>
    </row>
    <row r="1721" spans="1:5" hidden="1" x14ac:dyDescent="0.25">
      <c r="A1721">
        <v>39472</v>
      </c>
      <c r="B1721" t="s">
        <v>2158</v>
      </c>
      <c r="C1721" t="s">
        <v>192</v>
      </c>
      <c r="D1721" t="s">
        <v>4963</v>
      </c>
      <c r="E1721" s="190" t="s">
        <v>6784</v>
      </c>
    </row>
    <row r="1722" spans="1:5" hidden="1" x14ac:dyDescent="0.25">
      <c r="A1722">
        <v>39473</v>
      </c>
      <c r="B1722" t="s">
        <v>2159</v>
      </c>
      <c r="C1722" t="s">
        <v>192</v>
      </c>
      <c r="D1722" t="s">
        <v>4963</v>
      </c>
      <c r="E1722" s="190" t="s">
        <v>6785</v>
      </c>
    </row>
    <row r="1723" spans="1:5" hidden="1" x14ac:dyDescent="0.25">
      <c r="A1723">
        <v>39474</v>
      </c>
      <c r="B1723" t="s">
        <v>2160</v>
      </c>
      <c r="C1723" t="s">
        <v>192</v>
      </c>
      <c r="D1723" t="s">
        <v>4963</v>
      </c>
      <c r="E1723" s="190" t="s">
        <v>6786</v>
      </c>
    </row>
    <row r="1724" spans="1:5" hidden="1" x14ac:dyDescent="0.25">
      <c r="A1724">
        <v>39475</v>
      </c>
      <c r="B1724" t="s">
        <v>2161</v>
      </c>
      <c r="C1724" t="s">
        <v>192</v>
      </c>
      <c r="D1724" t="s">
        <v>4963</v>
      </c>
      <c r="E1724" s="190" t="s">
        <v>6787</v>
      </c>
    </row>
    <row r="1725" spans="1:5" hidden="1" x14ac:dyDescent="0.25">
      <c r="A1725">
        <v>39476</v>
      </c>
      <c r="B1725" t="s">
        <v>2162</v>
      </c>
      <c r="C1725" t="s">
        <v>192</v>
      </c>
      <c r="D1725" t="s">
        <v>4963</v>
      </c>
      <c r="E1725" s="190" t="s">
        <v>6788</v>
      </c>
    </row>
    <row r="1726" spans="1:5" hidden="1" x14ac:dyDescent="0.25">
      <c r="A1726">
        <v>39477</v>
      </c>
      <c r="B1726" t="s">
        <v>2163</v>
      </c>
      <c r="C1726" t="s">
        <v>192</v>
      </c>
      <c r="D1726" t="s">
        <v>4963</v>
      </c>
      <c r="E1726" s="190" t="s">
        <v>6789</v>
      </c>
    </row>
    <row r="1727" spans="1:5" hidden="1" x14ac:dyDescent="0.25">
      <c r="A1727">
        <v>39478</v>
      </c>
      <c r="B1727" t="s">
        <v>2164</v>
      </c>
      <c r="C1727" t="s">
        <v>192</v>
      </c>
      <c r="D1727" t="s">
        <v>4963</v>
      </c>
      <c r="E1727" s="190" t="s">
        <v>6790</v>
      </c>
    </row>
    <row r="1728" spans="1:5" hidden="1" x14ac:dyDescent="0.25">
      <c r="A1728">
        <v>39479</v>
      </c>
      <c r="B1728" t="s">
        <v>2165</v>
      </c>
      <c r="C1728" t="s">
        <v>192</v>
      </c>
      <c r="D1728" t="s">
        <v>4963</v>
      </c>
      <c r="E1728" s="190" t="s">
        <v>6791</v>
      </c>
    </row>
    <row r="1729" spans="1:5" hidden="1" x14ac:dyDescent="0.25">
      <c r="A1729">
        <v>39480</v>
      </c>
      <c r="B1729" t="s">
        <v>2166</v>
      </c>
      <c r="C1729" t="s">
        <v>192</v>
      </c>
      <c r="D1729" t="s">
        <v>4963</v>
      </c>
      <c r="E1729" s="190" t="s">
        <v>6792</v>
      </c>
    </row>
    <row r="1730" spans="1:5" hidden="1" x14ac:dyDescent="0.25">
      <c r="A1730">
        <v>39459</v>
      </c>
      <c r="B1730" t="s">
        <v>2167</v>
      </c>
      <c r="C1730" t="s">
        <v>192</v>
      </c>
      <c r="D1730" t="s">
        <v>4963</v>
      </c>
      <c r="E1730" s="190" t="s">
        <v>6793</v>
      </c>
    </row>
    <row r="1731" spans="1:5" hidden="1" x14ac:dyDescent="0.25">
      <c r="A1731">
        <v>39445</v>
      </c>
      <c r="B1731" t="s">
        <v>2168</v>
      </c>
      <c r="C1731" t="s">
        <v>192</v>
      </c>
      <c r="D1731" t="s">
        <v>4963</v>
      </c>
      <c r="E1731" s="190" t="s">
        <v>6794</v>
      </c>
    </row>
    <row r="1732" spans="1:5" hidden="1" x14ac:dyDescent="0.25">
      <c r="A1732">
        <v>39446</v>
      </c>
      <c r="B1732" t="s">
        <v>2169</v>
      </c>
      <c r="C1732" t="s">
        <v>192</v>
      </c>
      <c r="D1732" t="s">
        <v>4963</v>
      </c>
      <c r="E1732" s="190" t="s">
        <v>6795</v>
      </c>
    </row>
    <row r="1733" spans="1:5" hidden="1" x14ac:dyDescent="0.25">
      <c r="A1733">
        <v>39447</v>
      </c>
      <c r="B1733" t="s">
        <v>2170</v>
      </c>
      <c r="C1733" t="s">
        <v>192</v>
      </c>
      <c r="D1733" t="s">
        <v>4963</v>
      </c>
      <c r="E1733" s="190" t="s">
        <v>6796</v>
      </c>
    </row>
    <row r="1734" spans="1:5" hidden="1" x14ac:dyDescent="0.25">
      <c r="A1734">
        <v>39448</v>
      </c>
      <c r="B1734" t="s">
        <v>2171</v>
      </c>
      <c r="C1734" t="s">
        <v>192</v>
      </c>
      <c r="D1734" t="s">
        <v>4963</v>
      </c>
      <c r="E1734" s="190" t="s">
        <v>6797</v>
      </c>
    </row>
    <row r="1735" spans="1:5" hidden="1" x14ac:dyDescent="0.25">
      <c r="A1735">
        <v>39450</v>
      </c>
      <c r="B1735" t="s">
        <v>2172</v>
      </c>
      <c r="C1735" t="s">
        <v>192</v>
      </c>
      <c r="D1735" t="s">
        <v>4963</v>
      </c>
      <c r="E1735" s="190" t="s">
        <v>6798</v>
      </c>
    </row>
    <row r="1736" spans="1:5" hidden="1" x14ac:dyDescent="0.25">
      <c r="A1736">
        <v>39451</v>
      </c>
      <c r="B1736" t="s">
        <v>2173</v>
      </c>
      <c r="C1736" t="s">
        <v>192</v>
      </c>
      <c r="D1736" t="s">
        <v>4963</v>
      </c>
      <c r="E1736" s="190" t="s">
        <v>6799</v>
      </c>
    </row>
    <row r="1737" spans="1:5" hidden="1" x14ac:dyDescent="0.25">
      <c r="A1737">
        <v>39452</v>
      </c>
      <c r="B1737" t="s">
        <v>2174</v>
      </c>
      <c r="C1737" t="s">
        <v>192</v>
      </c>
      <c r="D1737" t="s">
        <v>4963</v>
      </c>
      <c r="E1737" s="190" t="s">
        <v>6800</v>
      </c>
    </row>
    <row r="1738" spans="1:5" hidden="1" x14ac:dyDescent="0.25">
      <c r="A1738">
        <v>39523</v>
      </c>
      <c r="B1738" t="s">
        <v>2175</v>
      </c>
      <c r="C1738" t="s">
        <v>192</v>
      </c>
      <c r="D1738" t="s">
        <v>4963</v>
      </c>
      <c r="E1738" s="190" t="s">
        <v>6801</v>
      </c>
    </row>
    <row r="1739" spans="1:5" hidden="1" x14ac:dyDescent="0.25">
      <c r="A1739">
        <v>39449</v>
      </c>
      <c r="B1739" t="s">
        <v>2176</v>
      </c>
      <c r="C1739" t="s">
        <v>192</v>
      </c>
      <c r="D1739" t="s">
        <v>4963</v>
      </c>
      <c r="E1739" s="190" t="s">
        <v>6802</v>
      </c>
    </row>
    <row r="1740" spans="1:5" hidden="1" x14ac:dyDescent="0.25">
      <c r="A1740">
        <v>39455</v>
      </c>
      <c r="B1740" t="s">
        <v>2177</v>
      </c>
      <c r="C1740" t="s">
        <v>192</v>
      </c>
      <c r="D1740" t="s">
        <v>4963</v>
      </c>
      <c r="E1740" s="190" t="s">
        <v>6803</v>
      </c>
    </row>
    <row r="1741" spans="1:5" hidden="1" x14ac:dyDescent="0.25">
      <c r="A1741">
        <v>39456</v>
      </c>
      <c r="B1741" t="s">
        <v>2178</v>
      </c>
      <c r="C1741" t="s">
        <v>192</v>
      </c>
      <c r="D1741" t="s">
        <v>4963</v>
      </c>
      <c r="E1741" s="190" t="s">
        <v>6804</v>
      </c>
    </row>
    <row r="1742" spans="1:5" hidden="1" x14ac:dyDescent="0.25">
      <c r="A1742">
        <v>39457</v>
      </c>
      <c r="B1742" t="s">
        <v>2179</v>
      </c>
      <c r="C1742" t="s">
        <v>192</v>
      </c>
      <c r="D1742" t="s">
        <v>4963</v>
      </c>
      <c r="E1742" s="190" t="s">
        <v>6805</v>
      </c>
    </row>
    <row r="1743" spans="1:5" hidden="1" x14ac:dyDescent="0.25">
      <c r="A1743">
        <v>39458</v>
      </c>
      <c r="B1743" t="s">
        <v>2180</v>
      </c>
      <c r="C1743" t="s">
        <v>192</v>
      </c>
      <c r="D1743" t="s">
        <v>4963</v>
      </c>
      <c r="E1743" s="190" t="s">
        <v>6806</v>
      </c>
    </row>
    <row r="1744" spans="1:5" hidden="1" x14ac:dyDescent="0.25">
      <c r="A1744">
        <v>39464</v>
      </c>
      <c r="B1744" t="s">
        <v>2181</v>
      </c>
      <c r="C1744" t="s">
        <v>192</v>
      </c>
      <c r="D1744" t="s">
        <v>4963</v>
      </c>
      <c r="E1744" s="190" t="s">
        <v>6807</v>
      </c>
    </row>
    <row r="1745" spans="1:5" hidden="1" x14ac:dyDescent="0.25">
      <c r="A1745">
        <v>39460</v>
      </c>
      <c r="B1745" t="s">
        <v>2182</v>
      </c>
      <c r="C1745" t="s">
        <v>192</v>
      </c>
      <c r="D1745" t="s">
        <v>4963</v>
      </c>
      <c r="E1745" s="190" t="s">
        <v>6808</v>
      </c>
    </row>
    <row r="1746" spans="1:5" hidden="1" x14ac:dyDescent="0.25">
      <c r="A1746">
        <v>39461</v>
      </c>
      <c r="B1746" t="s">
        <v>2183</v>
      </c>
      <c r="C1746" t="s">
        <v>192</v>
      </c>
      <c r="D1746" t="s">
        <v>4963</v>
      </c>
      <c r="E1746" s="190" t="s">
        <v>6809</v>
      </c>
    </row>
    <row r="1747" spans="1:5" hidden="1" x14ac:dyDescent="0.25">
      <c r="A1747">
        <v>39462</v>
      </c>
      <c r="B1747" t="s">
        <v>2184</v>
      </c>
      <c r="C1747" t="s">
        <v>192</v>
      </c>
      <c r="D1747" t="s">
        <v>4963</v>
      </c>
      <c r="E1747" s="190" t="s">
        <v>6810</v>
      </c>
    </row>
    <row r="1748" spans="1:5" hidden="1" x14ac:dyDescent="0.25">
      <c r="A1748">
        <v>39463</v>
      </c>
      <c r="B1748" t="s">
        <v>2185</v>
      </c>
      <c r="C1748" t="s">
        <v>192</v>
      </c>
      <c r="D1748" t="s">
        <v>4963</v>
      </c>
      <c r="E1748" s="190" t="s">
        <v>6811</v>
      </c>
    </row>
    <row r="1749" spans="1:5" hidden="1" x14ac:dyDescent="0.25">
      <c r="A1749">
        <v>26039</v>
      </c>
      <c r="B1749" t="s">
        <v>2186</v>
      </c>
      <c r="C1749" t="s">
        <v>192</v>
      </c>
      <c r="D1749" t="s">
        <v>4977</v>
      </c>
      <c r="E1749" s="190" t="s">
        <v>5404</v>
      </c>
    </row>
    <row r="1750" spans="1:5" hidden="1" x14ac:dyDescent="0.25">
      <c r="A1750">
        <v>2401</v>
      </c>
      <c r="B1750" t="s">
        <v>2187</v>
      </c>
      <c r="C1750" t="s">
        <v>192</v>
      </c>
      <c r="D1750" t="s">
        <v>4977</v>
      </c>
      <c r="E1750" s="190" t="s">
        <v>5405</v>
      </c>
    </row>
    <row r="1751" spans="1:5" hidden="1" x14ac:dyDescent="0.25">
      <c r="A1751">
        <v>38870</v>
      </c>
      <c r="B1751" t="s">
        <v>5406</v>
      </c>
      <c r="C1751" t="s">
        <v>192</v>
      </c>
      <c r="D1751" t="s">
        <v>4977</v>
      </c>
      <c r="E1751" s="190" t="s">
        <v>5327</v>
      </c>
    </row>
    <row r="1752" spans="1:5" hidden="1" x14ac:dyDescent="0.25">
      <c r="A1752">
        <v>38869</v>
      </c>
      <c r="B1752" t="s">
        <v>5407</v>
      </c>
      <c r="C1752" t="s">
        <v>192</v>
      </c>
      <c r="D1752" t="s">
        <v>4977</v>
      </c>
      <c r="E1752" s="190" t="s">
        <v>5408</v>
      </c>
    </row>
    <row r="1753" spans="1:5" hidden="1" x14ac:dyDescent="0.25">
      <c r="A1753">
        <v>38872</v>
      </c>
      <c r="B1753" t="s">
        <v>5409</v>
      </c>
      <c r="C1753" t="s">
        <v>192</v>
      </c>
      <c r="D1753" t="s">
        <v>4977</v>
      </c>
      <c r="E1753" s="190" t="s">
        <v>5410</v>
      </c>
    </row>
    <row r="1754" spans="1:5" hidden="1" x14ac:dyDescent="0.25">
      <c r="A1754">
        <v>38871</v>
      </c>
      <c r="B1754" t="s">
        <v>5411</v>
      </c>
      <c r="C1754" t="s">
        <v>192</v>
      </c>
      <c r="D1754" t="s">
        <v>4977</v>
      </c>
      <c r="E1754" s="190" t="s">
        <v>5412</v>
      </c>
    </row>
    <row r="1755" spans="1:5" hidden="1" x14ac:dyDescent="0.25">
      <c r="A1755">
        <v>39283</v>
      </c>
      <c r="B1755" t="s">
        <v>5413</v>
      </c>
      <c r="C1755" t="s">
        <v>192</v>
      </c>
      <c r="D1755" t="s">
        <v>4977</v>
      </c>
      <c r="E1755" s="190" t="s">
        <v>5414</v>
      </c>
    </row>
    <row r="1756" spans="1:5" hidden="1" x14ac:dyDescent="0.25">
      <c r="A1756">
        <v>39285</v>
      </c>
      <c r="B1756" t="s">
        <v>5415</v>
      </c>
      <c r="C1756" t="s">
        <v>192</v>
      </c>
      <c r="D1756" t="s">
        <v>4977</v>
      </c>
      <c r="E1756" s="190" t="s">
        <v>5416</v>
      </c>
    </row>
    <row r="1757" spans="1:5" hidden="1" x14ac:dyDescent="0.25">
      <c r="A1757">
        <v>39286</v>
      </c>
      <c r="B1757" t="s">
        <v>5417</v>
      </c>
      <c r="C1757" t="s">
        <v>192</v>
      </c>
      <c r="D1757" t="s">
        <v>4977</v>
      </c>
      <c r="E1757" s="190" t="s">
        <v>5418</v>
      </c>
    </row>
    <row r="1758" spans="1:5" hidden="1" x14ac:dyDescent="0.25">
      <c r="A1758">
        <v>39288</v>
      </c>
      <c r="B1758" t="s">
        <v>5419</v>
      </c>
      <c r="C1758" t="s">
        <v>192</v>
      </c>
      <c r="D1758" t="s">
        <v>4977</v>
      </c>
      <c r="E1758" s="190" t="s">
        <v>5420</v>
      </c>
    </row>
    <row r="1759" spans="1:5" hidden="1" x14ac:dyDescent="0.25">
      <c r="A1759">
        <v>44476</v>
      </c>
      <c r="B1759" t="s">
        <v>2189</v>
      </c>
      <c r="C1759" t="s">
        <v>191</v>
      </c>
      <c r="D1759" t="s">
        <v>4963</v>
      </c>
      <c r="E1759" s="190" t="s">
        <v>7944</v>
      </c>
    </row>
    <row r="1760" spans="1:5" hidden="1" x14ac:dyDescent="0.25">
      <c r="A1760">
        <v>10629</v>
      </c>
      <c r="B1760" t="s">
        <v>2190</v>
      </c>
      <c r="C1760" t="s">
        <v>191</v>
      </c>
      <c r="D1760" t="s">
        <v>4963</v>
      </c>
      <c r="E1760" s="190" t="s">
        <v>7945</v>
      </c>
    </row>
    <row r="1761" spans="1:5" hidden="1" x14ac:dyDescent="0.25">
      <c r="A1761">
        <v>10698</v>
      </c>
      <c r="B1761" t="s">
        <v>2191</v>
      </c>
      <c r="C1761" t="s">
        <v>191</v>
      </c>
      <c r="D1761" t="s">
        <v>4977</v>
      </c>
      <c r="E1761" s="190" t="s">
        <v>7946</v>
      </c>
    </row>
    <row r="1762" spans="1:5" hidden="1" x14ac:dyDescent="0.25">
      <c r="A1762">
        <v>40521</v>
      </c>
      <c r="B1762" t="s">
        <v>5421</v>
      </c>
      <c r="C1762" t="s">
        <v>192</v>
      </c>
      <c r="D1762" t="s">
        <v>4963</v>
      </c>
      <c r="E1762" s="190" t="s">
        <v>7947</v>
      </c>
    </row>
    <row r="1763" spans="1:5" hidden="1" x14ac:dyDescent="0.25">
      <c r="A1763">
        <v>2432</v>
      </c>
      <c r="B1763" t="s">
        <v>2192</v>
      </c>
      <c r="C1763" t="s">
        <v>192</v>
      </c>
      <c r="D1763" t="s">
        <v>4963</v>
      </c>
      <c r="E1763" s="190" t="s">
        <v>7948</v>
      </c>
    </row>
    <row r="1764" spans="1:5" hidden="1" x14ac:dyDescent="0.25">
      <c r="A1764">
        <v>2433</v>
      </c>
      <c r="B1764" t="s">
        <v>2193</v>
      </c>
      <c r="C1764" t="s">
        <v>192</v>
      </c>
      <c r="D1764" t="s">
        <v>4963</v>
      </c>
      <c r="E1764" s="190" t="s">
        <v>5363</v>
      </c>
    </row>
    <row r="1765" spans="1:5" hidden="1" x14ac:dyDescent="0.25">
      <c r="A1765">
        <v>2418</v>
      </c>
      <c r="B1765" t="s">
        <v>2194</v>
      </c>
      <c r="C1765" t="s">
        <v>192</v>
      </c>
      <c r="D1765" t="s">
        <v>4966</v>
      </c>
      <c r="E1765" s="190" t="s">
        <v>5422</v>
      </c>
    </row>
    <row r="1766" spans="1:5" hidden="1" x14ac:dyDescent="0.25">
      <c r="A1766">
        <v>2420</v>
      </c>
      <c r="B1766" t="s">
        <v>2195</v>
      </c>
      <c r="C1766" t="s">
        <v>192</v>
      </c>
      <c r="D1766" t="s">
        <v>4963</v>
      </c>
      <c r="E1766" s="190" t="s">
        <v>7949</v>
      </c>
    </row>
    <row r="1767" spans="1:5" hidden="1" x14ac:dyDescent="0.25">
      <c r="A1767">
        <v>11447</v>
      </c>
      <c r="B1767" t="s">
        <v>2196</v>
      </c>
      <c r="C1767" t="s">
        <v>192</v>
      </c>
      <c r="D1767" t="s">
        <v>4963</v>
      </c>
      <c r="E1767" s="190" t="s">
        <v>7950</v>
      </c>
    </row>
    <row r="1768" spans="1:5" hidden="1" x14ac:dyDescent="0.25">
      <c r="A1768">
        <v>11451</v>
      </c>
      <c r="B1768" t="s">
        <v>2197</v>
      </c>
      <c r="C1768" t="s">
        <v>192</v>
      </c>
      <c r="D1768" t="s">
        <v>4963</v>
      </c>
      <c r="E1768" s="190" t="s">
        <v>7951</v>
      </c>
    </row>
    <row r="1769" spans="1:5" hidden="1" x14ac:dyDescent="0.25">
      <c r="A1769">
        <v>11116</v>
      </c>
      <c r="B1769" t="s">
        <v>2198</v>
      </c>
      <c r="C1769" t="s">
        <v>192</v>
      </c>
      <c r="D1769" t="s">
        <v>4963</v>
      </c>
      <c r="E1769" s="190" t="s">
        <v>7952</v>
      </c>
    </row>
    <row r="1770" spans="1:5" hidden="1" x14ac:dyDescent="0.25">
      <c r="A1770">
        <v>38411</v>
      </c>
      <c r="B1770" t="s">
        <v>2199</v>
      </c>
      <c r="C1770" t="s">
        <v>192</v>
      </c>
      <c r="D1770" t="s">
        <v>4963</v>
      </c>
      <c r="E1770" s="190" t="s">
        <v>5423</v>
      </c>
    </row>
    <row r="1771" spans="1:5" hidden="1" x14ac:dyDescent="0.25">
      <c r="A1771">
        <v>38189</v>
      </c>
      <c r="B1771" t="s">
        <v>2200</v>
      </c>
      <c r="C1771" t="s">
        <v>192</v>
      </c>
      <c r="D1771" t="s">
        <v>4963</v>
      </c>
      <c r="E1771" s="190" t="s">
        <v>5424</v>
      </c>
    </row>
    <row r="1772" spans="1:5" hidden="1" x14ac:dyDescent="0.25">
      <c r="A1772">
        <v>38190</v>
      </c>
      <c r="B1772" t="s">
        <v>2201</v>
      </c>
      <c r="C1772" t="s">
        <v>192</v>
      </c>
      <c r="D1772" t="s">
        <v>4963</v>
      </c>
      <c r="E1772" s="190" t="s">
        <v>5425</v>
      </c>
    </row>
    <row r="1773" spans="1:5" hidden="1" x14ac:dyDescent="0.25">
      <c r="A1773">
        <v>7608</v>
      </c>
      <c r="B1773" t="s">
        <v>2202</v>
      </c>
      <c r="C1773" t="s">
        <v>192</v>
      </c>
      <c r="D1773" t="s">
        <v>4963</v>
      </c>
      <c r="E1773" s="190" t="s">
        <v>6813</v>
      </c>
    </row>
    <row r="1774" spans="1:5" hidden="1" x14ac:dyDescent="0.25">
      <c r="A1774">
        <v>1370</v>
      </c>
      <c r="B1774" t="s">
        <v>2203</v>
      </c>
      <c r="C1774" t="s">
        <v>192</v>
      </c>
      <c r="D1774" t="s">
        <v>4963</v>
      </c>
      <c r="E1774" s="190" t="s">
        <v>7953</v>
      </c>
    </row>
    <row r="1775" spans="1:5" hidden="1" x14ac:dyDescent="0.25">
      <c r="A1775">
        <v>36516</v>
      </c>
      <c r="B1775" t="s">
        <v>2204</v>
      </c>
      <c r="C1775" t="s">
        <v>192</v>
      </c>
      <c r="D1775" t="s">
        <v>4963</v>
      </c>
      <c r="E1775" s="190" t="s">
        <v>5427</v>
      </c>
    </row>
    <row r="1776" spans="1:5" hidden="1" x14ac:dyDescent="0.25">
      <c r="A1776">
        <v>34777</v>
      </c>
      <c r="B1776" t="s">
        <v>7954</v>
      </c>
      <c r="C1776" t="s">
        <v>192</v>
      </c>
      <c r="D1776" t="s">
        <v>4963</v>
      </c>
      <c r="E1776" s="190" t="s">
        <v>5052</v>
      </c>
    </row>
    <row r="1777" spans="1:5" hidden="1" x14ac:dyDescent="0.25">
      <c r="A1777">
        <v>7272</v>
      </c>
      <c r="B1777" t="s">
        <v>7955</v>
      </c>
      <c r="C1777" t="s">
        <v>192</v>
      </c>
      <c r="D1777" t="s">
        <v>4963</v>
      </c>
      <c r="E1777" s="190" t="s">
        <v>248</v>
      </c>
    </row>
    <row r="1778" spans="1:5" hidden="1" x14ac:dyDescent="0.25">
      <c r="A1778">
        <v>10605</v>
      </c>
      <c r="B1778" t="s">
        <v>2205</v>
      </c>
      <c r="C1778" t="s">
        <v>192</v>
      </c>
      <c r="D1778" t="s">
        <v>4963</v>
      </c>
      <c r="E1778" s="190" t="s">
        <v>6599</v>
      </c>
    </row>
    <row r="1779" spans="1:5" hidden="1" x14ac:dyDescent="0.25">
      <c r="A1779">
        <v>10604</v>
      </c>
      <c r="B1779" t="s">
        <v>2206</v>
      </c>
      <c r="C1779" t="s">
        <v>192</v>
      </c>
      <c r="D1779" t="s">
        <v>4963</v>
      </c>
      <c r="E1779" s="190" t="s">
        <v>7956</v>
      </c>
    </row>
    <row r="1780" spans="1:5" hidden="1" x14ac:dyDescent="0.25">
      <c r="A1780">
        <v>672</v>
      </c>
      <c r="B1780" t="s">
        <v>2207</v>
      </c>
      <c r="C1780" t="s">
        <v>192</v>
      </c>
      <c r="D1780" t="s">
        <v>4963</v>
      </c>
      <c r="E1780" s="190" t="s">
        <v>7957</v>
      </c>
    </row>
    <row r="1781" spans="1:5" hidden="1" x14ac:dyDescent="0.25">
      <c r="A1781">
        <v>668</v>
      </c>
      <c r="B1781" t="s">
        <v>2208</v>
      </c>
      <c r="C1781" t="s">
        <v>192</v>
      </c>
      <c r="D1781" t="s">
        <v>4963</v>
      </c>
      <c r="E1781" s="190" t="s">
        <v>7958</v>
      </c>
    </row>
    <row r="1782" spans="1:5" hidden="1" x14ac:dyDescent="0.25">
      <c r="A1782">
        <v>10578</v>
      </c>
      <c r="B1782" t="s">
        <v>2209</v>
      </c>
      <c r="C1782" t="s">
        <v>192</v>
      </c>
      <c r="D1782" t="s">
        <v>4963</v>
      </c>
      <c r="E1782" s="190" t="s">
        <v>6939</v>
      </c>
    </row>
    <row r="1783" spans="1:5" hidden="1" x14ac:dyDescent="0.25">
      <c r="A1783">
        <v>666</v>
      </c>
      <c r="B1783" t="s">
        <v>2210</v>
      </c>
      <c r="C1783" t="s">
        <v>192</v>
      </c>
      <c r="D1783" t="s">
        <v>4963</v>
      </c>
      <c r="E1783" s="190" t="s">
        <v>6453</v>
      </c>
    </row>
    <row r="1784" spans="1:5" hidden="1" x14ac:dyDescent="0.25">
      <c r="A1784">
        <v>665</v>
      </c>
      <c r="B1784" t="s">
        <v>2211</v>
      </c>
      <c r="C1784" t="s">
        <v>192</v>
      </c>
      <c r="D1784" t="s">
        <v>4963</v>
      </c>
      <c r="E1784" s="190" t="s">
        <v>7959</v>
      </c>
    </row>
    <row r="1785" spans="1:5" hidden="1" x14ac:dyDescent="0.25">
      <c r="A1785">
        <v>10577</v>
      </c>
      <c r="B1785" t="s">
        <v>2212</v>
      </c>
      <c r="C1785" t="s">
        <v>192</v>
      </c>
      <c r="D1785" t="s">
        <v>4963</v>
      </c>
      <c r="E1785" s="190" t="s">
        <v>7960</v>
      </c>
    </row>
    <row r="1786" spans="1:5" hidden="1" x14ac:dyDescent="0.25">
      <c r="A1786">
        <v>10583</v>
      </c>
      <c r="B1786" t="s">
        <v>2213</v>
      </c>
      <c r="C1786" t="s">
        <v>192</v>
      </c>
      <c r="D1786" t="s">
        <v>4963</v>
      </c>
      <c r="E1786" s="190" t="s">
        <v>7961</v>
      </c>
    </row>
    <row r="1787" spans="1:5" hidden="1" x14ac:dyDescent="0.25">
      <c r="A1787">
        <v>10579</v>
      </c>
      <c r="B1787" t="s">
        <v>2214</v>
      </c>
      <c r="C1787" t="s">
        <v>192</v>
      </c>
      <c r="D1787" t="s">
        <v>4963</v>
      </c>
      <c r="E1787" s="190" t="s">
        <v>6881</v>
      </c>
    </row>
    <row r="1788" spans="1:5" hidden="1" x14ac:dyDescent="0.25">
      <c r="A1788">
        <v>10582</v>
      </c>
      <c r="B1788" t="s">
        <v>2215</v>
      </c>
      <c r="C1788" t="s">
        <v>192</v>
      </c>
      <c r="D1788" t="s">
        <v>4963</v>
      </c>
      <c r="E1788" s="190" t="s">
        <v>7962</v>
      </c>
    </row>
    <row r="1789" spans="1:5" hidden="1" x14ac:dyDescent="0.25">
      <c r="A1789">
        <v>2436</v>
      </c>
      <c r="B1789" t="s">
        <v>2217</v>
      </c>
      <c r="C1789" t="s">
        <v>223</v>
      </c>
      <c r="D1789" t="s">
        <v>4966</v>
      </c>
      <c r="E1789" s="190" t="s">
        <v>7129</v>
      </c>
    </row>
    <row r="1790" spans="1:5" hidden="1" x14ac:dyDescent="0.25">
      <c r="A1790">
        <v>40918</v>
      </c>
      <c r="B1790" t="s">
        <v>2218</v>
      </c>
      <c r="C1790" t="s">
        <v>224</v>
      </c>
      <c r="D1790" t="s">
        <v>4963</v>
      </c>
      <c r="E1790" s="190" t="s">
        <v>7130</v>
      </c>
    </row>
    <row r="1791" spans="1:5" hidden="1" x14ac:dyDescent="0.25">
      <c r="A1791">
        <v>10998</v>
      </c>
      <c r="B1791" t="s">
        <v>2219</v>
      </c>
      <c r="C1791" t="s">
        <v>208</v>
      </c>
      <c r="D1791" t="s">
        <v>4963</v>
      </c>
      <c r="E1791" s="190" t="s">
        <v>7963</v>
      </c>
    </row>
    <row r="1792" spans="1:5" hidden="1" x14ac:dyDescent="0.25">
      <c r="A1792">
        <v>11002</v>
      </c>
      <c r="B1792" t="s">
        <v>2220</v>
      </c>
      <c r="C1792" t="s">
        <v>208</v>
      </c>
      <c r="D1792" t="s">
        <v>4963</v>
      </c>
      <c r="E1792" s="190" t="s">
        <v>7964</v>
      </c>
    </row>
    <row r="1793" spans="1:5" hidden="1" x14ac:dyDescent="0.25">
      <c r="A1793">
        <v>10999</v>
      </c>
      <c r="B1793" t="s">
        <v>2221</v>
      </c>
      <c r="C1793" t="s">
        <v>208</v>
      </c>
      <c r="D1793" t="s">
        <v>4963</v>
      </c>
      <c r="E1793" s="190" t="s">
        <v>7965</v>
      </c>
    </row>
    <row r="1794" spans="1:5" hidden="1" x14ac:dyDescent="0.25">
      <c r="A1794">
        <v>10997</v>
      </c>
      <c r="B1794" t="s">
        <v>2222</v>
      </c>
      <c r="C1794" t="s">
        <v>208</v>
      </c>
      <c r="D1794" t="s">
        <v>4966</v>
      </c>
      <c r="E1794" s="190" t="s">
        <v>7966</v>
      </c>
    </row>
    <row r="1795" spans="1:5" hidden="1" x14ac:dyDescent="0.25">
      <c r="A1795">
        <v>2685</v>
      </c>
      <c r="B1795" t="s">
        <v>2223</v>
      </c>
      <c r="C1795" t="s">
        <v>194</v>
      </c>
      <c r="D1795" t="s">
        <v>4963</v>
      </c>
      <c r="E1795" s="190" t="s">
        <v>6817</v>
      </c>
    </row>
    <row r="1796" spans="1:5" hidden="1" x14ac:dyDescent="0.25">
      <c r="A1796">
        <v>2680</v>
      </c>
      <c r="B1796" t="s">
        <v>2224</v>
      </c>
      <c r="C1796" t="s">
        <v>194</v>
      </c>
      <c r="D1796" t="s">
        <v>4963</v>
      </c>
      <c r="E1796" s="190" t="s">
        <v>6818</v>
      </c>
    </row>
    <row r="1797" spans="1:5" hidden="1" x14ac:dyDescent="0.25">
      <c r="A1797">
        <v>2684</v>
      </c>
      <c r="B1797" t="s">
        <v>2225</v>
      </c>
      <c r="C1797" t="s">
        <v>194</v>
      </c>
      <c r="D1797" t="s">
        <v>4963</v>
      </c>
      <c r="E1797" s="190" t="s">
        <v>6666</v>
      </c>
    </row>
    <row r="1798" spans="1:5" hidden="1" x14ac:dyDescent="0.25">
      <c r="A1798">
        <v>2673</v>
      </c>
      <c r="B1798" t="s">
        <v>2227</v>
      </c>
      <c r="C1798" t="s">
        <v>194</v>
      </c>
      <c r="D1798" t="s">
        <v>4966</v>
      </c>
      <c r="E1798" s="190" t="s">
        <v>6519</v>
      </c>
    </row>
    <row r="1799" spans="1:5" hidden="1" x14ac:dyDescent="0.25">
      <c r="A1799">
        <v>2681</v>
      </c>
      <c r="B1799" t="s">
        <v>2228</v>
      </c>
      <c r="C1799" t="s">
        <v>194</v>
      </c>
      <c r="D1799" t="s">
        <v>4963</v>
      </c>
      <c r="E1799" s="190" t="s">
        <v>5070</v>
      </c>
    </row>
    <row r="1800" spans="1:5" hidden="1" x14ac:dyDescent="0.25">
      <c r="A1800">
        <v>2682</v>
      </c>
      <c r="B1800" t="s">
        <v>2229</v>
      </c>
      <c r="C1800" t="s">
        <v>194</v>
      </c>
      <c r="D1800" t="s">
        <v>4963</v>
      </c>
      <c r="E1800" s="190" t="s">
        <v>6819</v>
      </c>
    </row>
    <row r="1801" spans="1:5" hidden="1" x14ac:dyDescent="0.25">
      <c r="A1801">
        <v>2686</v>
      </c>
      <c r="B1801" t="s">
        <v>2230</v>
      </c>
      <c r="C1801" t="s">
        <v>194</v>
      </c>
      <c r="D1801" t="s">
        <v>4963</v>
      </c>
      <c r="E1801" s="190" t="s">
        <v>6820</v>
      </c>
    </row>
    <row r="1802" spans="1:5" hidden="1" x14ac:dyDescent="0.25">
      <c r="A1802">
        <v>2674</v>
      </c>
      <c r="B1802" t="s">
        <v>2231</v>
      </c>
      <c r="C1802" t="s">
        <v>194</v>
      </c>
      <c r="D1802" t="s">
        <v>4963</v>
      </c>
      <c r="E1802" s="190" t="s">
        <v>718</v>
      </c>
    </row>
    <row r="1803" spans="1:5" hidden="1" x14ac:dyDescent="0.25">
      <c r="A1803">
        <v>2683</v>
      </c>
      <c r="B1803" t="s">
        <v>2232</v>
      </c>
      <c r="C1803" t="s">
        <v>194</v>
      </c>
      <c r="D1803" t="s">
        <v>4963</v>
      </c>
      <c r="E1803" s="190" t="s">
        <v>6821</v>
      </c>
    </row>
    <row r="1804" spans="1:5" hidden="1" x14ac:dyDescent="0.25">
      <c r="A1804">
        <v>2676</v>
      </c>
      <c r="B1804" t="s">
        <v>2233</v>
      </c>
      <c r="C1804" t="s">
        <v>194</v>
      </c>
      <c r="D1804" t="s">
        <v>4963</v>
      </c>
      <c r="E1804" s="190" t="s">
        <v>226</v>
      </c>
    </row>
    <row r="1805" spans="1:5" hidden="1" x14ac:dyDescent="0.25">
      <c r="A1805">
        <v>2678</v>
      </c>
      <c r="B1805" t="s">
        <v>2234</v>
      </c>
      <c r="C1805" t="s">
        <v>194</v>
      </c>
      <c r="D1805" t="s">
        <v>4963</v>
      </c>
      <c r="E1805" s="190" t="s">
        <v>6447</v>
      </c>
    </row>
    <row r="1806" spans="1:5" hidden="1" x14ac:dyDescent="0.25">
      <c r="A1806">
        <v>2679</v>
      </c>
      <c r="B1806" t="s">
        <v>2235</v>
      </c>
      <c r="C1806" t="s">
        <v>194</v>
      </c>
      <c r="D1806" t="s">
        <v>4963</v>
      </c>
      <c r="E1806" s="190" t="s">
        <v>6145</v>
      </c>
    </row>
    <row r="1807" spans="1:5" hidden="1" x14ac:dyDescent="0.25">
      <c r="A1807">
        <v>12070</v>
      </c>
      <c r="B1807" t="s">
        <v>2236</v>
      </c>
      <c r="C1807" t="s">
        <v>194</v>
      </c>
      <c r="D1807" t="s">
        <v>4963</v>
      </c>
      <c r="E1807" s="190" t="s">
        <v>1185</v>
      </c>
    </row>
    <row r="1808" spans="1:5" hidden="1" x14ac:dyDescent="0.25">
      <c r="A1808">
        <v>2675</v>
      </c>
      <c r="B1808" t="s">
        <v>2237</v>
      </c>
      <c r="C1808" t="s">
        <v>194</v>
      </c>
      <c r="D1808" t="s">
        <v>4963</v>
      </c>
      <c r="E1808" s="190" t="s">
        <v>294</v>
      </c>
    </row>
    <row r="1809" spans="1:5" hidden="1" x14ac:dyDescent="0.25">
      <c r="A1809">
        <v>12067</v>
      </c>
      <c r="B1809" t="s">
        <v>2238</v>
      </c>
      <c r="C1809" t="s">
        <v>194</v>
      </c>
      <c r="D1809" t="s">
        <v>4963</v>
      </c>
      <c r="E1809" s="190" t="s">
        <v>6822</v>
      </c>
    </row>
    <row r="1810" spans="1:5" hidden="1" x14ac:dyDescent="0.25">
      <c r="A1810">
        <v>21128</v>
      </c>
      <c r="B1810" t="s">
        <v>2239</v>
      </c>
      <c r="C1810" t="s">
        <v>194</v>
      </c>
      <c r="D1810" t="s">
        <v>4977</v>
      </c>
      <c r="E1810" s="190" t="s">
        <v>6955</v>
      </c>
    </row>
    <row r="1811" spans="1:5" hidden="1" x14ac:dyDescent="0.25">
      <c r="A1811">
        <v>40401</v>
      </c>
      <c r="B1811" t="s">
        <v>2240</v>
      </c>
      <c r="C1811" t="s">
        <v>194</v>
      </c>
      <c r="D1811" t="s">
        <v>4977</v>
      </c>
      <c r="E1811" s="190" t="s">
        <v>366</v>
      </c>
    </row>
    <row r="1812" spans="1:5" hidden="1" x14ac:dyDescent="0.25">
      <c r="A1812">
        <v>40402</v>
      </c>
      <c r="B1812" t="s">
        <v>2241</v>
      </c>
      <c r="C1812" t="s">
        <v>194</v>
      </c>
      <c r="D1812" t="s">
        <v>4977</v>
      </c>
      <c r="E1812" s="190" t="s">
        <v>312</v>
      </c>
    </row>
    <row r="1813" spans="1:5" hidden="1" x14ac:dyDescent="0.25">
      <c r="A1813">
        <v>40400</v>
      </c>
      <c r="B1813" t="s">
        <v>2242</v>
      </c>
      <c r="C1813" t="s">
        <v>194</v>
      </c>
      <c r="D1813" t="s">
        <v>4977</v>
      </c>
      <c r="E1813" s="190" t="s">
        <v>6514</v>
      </c>
    </row>
    <row r="1814" spans="1:5" hidden="1" x14ac:dyDescent="0.25">
      <c r="A1814">
        <v>21137</v>
      </c>
      <c r="B1814" t="s">
        <v>7967</v>
      </c>
      <c r="C1814" t="s">
        <v>194</v>
      </c>
      <c r="D1814" t="s">
        <v>4977</v>
      </c>
      <c r="E1814" s="190" t="s">
        <v>210</v>
      </c>
    </row>
    <row r="1815" spans="1:5" hidden="1" x14ac:dyDescent="0.25">
      <c r="A1815">
        <v>2504</v>
      </c>
      <c r="B1815" t="s">
        <v>7968</v>
      </c>
      <c r="C1815" t="s">
        <v>194</v>
      </c>
      <c r="D1815" t="s">
        <v>4977</v>
      </c>
      <c r="E1815" s="190" t="s">
        <v>1849</v>
      </c>
    </row>
    <row r="1816" spans="1:5" hidden="1" x14ac:dyDescent="0.25">
      <c r="A1816">
        <v>2501</v>
      </c>
      <c r="B1816" t="s">
        <v>7969</v>
      </c>
      <c r="C1816" t="s">
        <v>194</v>
      </c>
      <c r="D1816" t="s">
        <v>4977</v>
      </c>
      <c r="E1816" s="190" t="s">
        <v>3784</v>
      </c>
    </row>
    <row r="1817" spans="1:5" hidden="1" x14ac:dyDescent="0.25">
      <c r="A1817">
        <v>2502</v>
      </c>
      <c r="B1817" t="s">
        <v>7970</v>
      </c>
      <c r="C1817" t="s">
        <v>194</v>
      </c>
      <c r="D1817" t="s">
        <v>4977</v>
      </c>
      <c r="E1817" s="190" t="s">
        <v>7971</v>
      </c>
    </row>
    <row r="1818" spans="1:5" hidden="1" x14ac:dyDescent="0.25">
      <c r="A1818">
        <v>2503</v>
      </c>
      <c r="B1818" t="s">
        <v>7972</v>
      </c>
      <c r="C1818" t="s">
        <v>194</v>
      </c>
      <c r="D1818" t="s">
        <v>4977</v>
      </c>
      <c r="E1818" s="190" t="s">
        <v>7973</v>
      </c>
    </row>
    <row r="1819" spans="1:5" hidden="1" x14ac:dyDescent="0.25">
      <c r="A1819">
        <v>2500</v>
      </c>
      <c r="B1819" t="s">
        <v>7974</v>
      </c>
      <c r="C1819" t="s">
        <v>194</v>
      </c>
      <c r="D1819" t="s">
        <v>4977</v>
      </c>
      <c r="E1819" s="190" t="s">
        <v>7975</v>
      </c>
    </row>
    <row r="1820" spans="1:5" hidden="1" x14ac:dyDescent="0.25">
      <c r="A1820">
        <v>2505</v>
      </c>
      <c r="B1820" t="s">
        <v>7976</v>
      </c>
      <c r="C1820" t="s">
        <v>194</v>
      </c>
      <c r="D1820" t="s">
        <v>4977</v>
      </c>
      <c r="E1820" s="190" t="s">
        <v>7479</v>
      </c>
    </row>
    <row r="1821" spans="1:5" hidden="1" x14ac:dyDescent="0.25">
      <c r="A1821">
        <v>12058</v>
      </c>
      <c r="B1821" t="s">
        <v>7977</v>
      </c>
      <c r="C1821" t="s">
        <v>194</v>
      </c>
      <c r="D1821" t="s">
        <v>4977</v>
      </c>
      <c r="E1821" s="190" t="s">
        <v>7485</v>
      </c>
    </row>
    <row r="1822" spans="1:5" hidden="1" x14ac:dyDescent="0.25">
      <c r="A1822">
        <v>12056</v>
      </c>
      <c r="B1822" t="s">
        <v>7978</v>
      </c>
      <c r="C1822" t="s">
        <v>194</v>
      </c>
      <c r="D1822" t="s">
        <v>4977</v>
      </c>
      <c r="E1822" s="190" t="s">
        <v>7979</v>
      </c>
    </row>
    <row r="1823" spans="1:5" hidden="1" x14ac:dyDescent="0.25">
      <c r="A1823">
        <v>12057</v>
      </c>
      <c r="B1823" t="s">
        <v>7980</v>
      </c>
      <c r="C1823" t="s">
        <v>194</v>
      </c>
      <c r="D1823" t="s">
        <v>4977</v>
      </c>
      <c r="E1823" s="190" t="s">
        <v>7075</v>
      </c>
    </row>
    <row r="1824" spans="1:5" hidden="1" x14ac:dyDescent="0.25">
      <c r="A1824">
        <v>12059</v>
      </c>
      <c r="B1824" t="s">
        <v>7981</v>
      </c>
      <c r="C1824" t="s">
        <v>194</v>
      </c>
      <c r="D1824" t="s">
        <v>4977</v>
      </c>
      <c r="E1824" s="190" t="s">
        <v>5294</v>
      </c>
    </row>
    <row r="1825" spans="1:5" hidden="1" x14ac:dyDescent="0.25">
      <c r="A1825">
        <v>12060</v>
      </c>
      <c r="B1825" t="s">
        <v>7982</v>
      </c>
      <c r="C1825" t="s">
        <v>194</v>
      </c>
      <c r="D1825" t="s">
        <v>4977</v>
      </c>
      <c r="E1825" s="190" t="s">
        <v>7983</v>
      </c>
    </row>
    <row r="1826" spans="1:5" hidden="1" x14ac:dyDescent="0.25">
      <c r="A1826">
        <v>12061</v>
      </c>
      <c r="B1826" t="s">
        <v>7984</v>
      </c>
      <c r="C1826" t="s">
        <v>194</v>
      </c>
      <c r="D1826" t="s">
        <v>4977</v>
      </c>
      <c r="E1826" s="190" t="s">
        <v>7985</v>
      </c>
    </row>
    <row r="1827" spans="1:5" hidden="1" x14ac:dyDescent="0.25">
      <c r="A1827">
        <v>12062</v>
      </c>
      <c r="B1827" t="s">
        <v>7986</v>
      </c>
      <c r="C1827" t="s">
        <v>194</v>
      </c>
      <c r="D1827" t="s">
        <v>4977</v>
      </c>
      <c r="E1827" s="190" t="s">
        <v>7987</v>
      </c>
    </row>
    <row r="1828" spans="1:5" hidden="1" x14ac:dyDescent="0.25">
      <c r="A1828">
        <v>2687</v>
      </c>
      <c r="B1828" t="s">
        <v>2243</v>
      </c>
      <c r="C1828" t="s">
        <v>194</v>
      </c>
      <c r="D1828" t="s">
        <v>4963</v>
      </c>
      <c r="E1828" s="190" t="s">
        <v>6741</v>
      </c>
    </row>
    <row r="1829" spans="1:5" hidden="1" x14ac:dyDescent="0.25">
      <c r="A1829">
        <v>2689</v>
      </c>
      <c r="B1829" t="s">
        <v>2244</v>
      </c>
      <c r="C1829" t="s">
        <v>194</v>
      </c>
      <c r="D1829" t="s">
        <v>4963</v>
      </c>
      <c r="E1829" s="190" t="s">
        <v>203</v>
      </c>
    </row>
    <row r="1830" spans="1:5" hidden="1" x14ac:dyDescent="0.25">
      <c r="A1830">
        <v>2688</v>
      </c>
      <c r="B1830" t="s">
        <v>2246</v>
      </c>
      <c r="C1830" t="s">
        <v>194</v>
      </c>
      <c r="D1830" t="s">
        <v>4963</v>
      </c>
      <c r="E1830" s="190" t="s">
        <v>344</v>
      </c>
    </row>
    <row r="1831" spans="1:5" hidden="1" x14ac:dyDescent="0.25">
      <c r="A1831">
        <v>2690</v>
      </c>
      <c r="B1831" t="s">
        <v>2247</v>
      </c>
      <c r="C1831" t="s">
        <v>194</v>
      </c>
      <c r="D1831" t="s">
        <v>4963</v>
      </c>
      <c r="E1831" s="190" t="s">
        <v>6346</v>
      </c>
    </row>
    <row r="1832" spans="1:5" hidden="1" x14ac:dyDescent="0.25">
      <c r="A1832">
        <v>39243</v>
      </c>
      <c r="B1832" t="s">
        <v>2248</v>
      </c>
      <c r="C1832" t="s">
        <v>194</v>
      </c>
      <c r="D1832" t="s">
        <v>4963</v>
      </c>
      <c r="E1832" s="190" t="s">
        <v>6823</v>
      </c>
    </row>
    <row r="1833" spans="1:5" hidden="1" x14ac:dyDescent="0.25">
      <c r="A1833">
        <v>39244</v>
      </c>
      <c r="B1833" t="s">
        <v>2249</v>
      </c>
      <c r="C1833" t="s">
        <v>194</v>
      </c>
      <c r="D1833" t="s">
        <v>4963</v>
      </c>
      <c r="E1833" s="190" t="s">
        <v>357</v>
      </c>
    </row>
    <row r="1834" spans="1:5" hidden="1" x14ac:dyDescent="0.25">
      <c r="A1834">
        <v>39245</v>
      </c>
      <c r="B1834" t="s">
        <v>2250</v>
      </c>
      <c r="C1834" t="s">
        <v>194</v>
      </c>
      <c r="D1834" t="s">
        <v>4963</v>
      </c>
      <c r="E1834" s="190" t="s">
        <v>6824</v>
      </c>
    </row>
    <row r="1835" spans="1:5" hidden="1" x14ac:dyDescent="0.25">
      <c r="A1835">
        <v>39254</v>
      </c>
      <c r="B1835" t="s">
        <v>2251</v>
      </c>
      <c r="C1835" t="s">
        <v>194</v>
      </c>
      <c r="D1835" t="s">
        <v>4963</v>
      </c>
      <c r="E1835" s="190" t="s">
        <v>6247</v>
      </c>
    </row>
    <row r="1836" spans="1:5" hidden="1" x14ac:dyDescent="0.25">
      <c r="A1836">
        <v>39255</v>
      </c>
      <c r="B1836" t="s">
        <v>2252</v>
      </c>
      <c r="C1836" t="s">
        <v>194</v>
      </c>
      <c r="D1836" t="s">
        <v>4963</v>
      </c>
      <c r="E1836" s="190" t="s">
        <v>6825</v>
      </c>
    </row>
    <row r="1837" spans="1:5" hidden="1" x14ac:dyDescent="0.25">
      <c r="A1837">
        <v>39253</v>
      </c>
      <c r="B1837" t="s">
        <v>2253</v>
      </c>
      <c r="C1837" t="s">
        <v>194</v>
      </c>
      <c r="D1837" t="s">
        <v>4963</v>
      </c>
      <c r="E1837" s="190" t="s">
        <v>5100</v>
      </c>
    </row>
    <row r="1838" spans="1:5" hidden="1" x14ac:dyDescent="0.25">
      <c r="A1838">
        <v>39246</v>
      </c>
      <c r="B1838" t="s">
        <v>5436</v>
      </c>
      <c r="C1838" t="s">
        <v>194</v>
      </c>
      <c r="D1838" t="s">
        <v>4977</v>
      </c>
      <c r="E1838" s="190" t="s">
        <v>382</v>
      </c>
    </row>
    <row r="1839" spans="1:5" hidden="1" x14ac:dyDescent="0.25">
      <c r="A1839">
        <v>39247</v>
      </c>
      <c r="B1839" t="s">
        <v>5437</v>
      </c>
      <c r="C1839" t="s">
        <v>194</v>
      </c>
      <c r="D1839" t="s">
        <v>4977</v>
      </c>
      <c r="E1839" s="190" t="s">
        <v>6749</v>
      </c>
    </row>
    <row r="1840" spans="1:5" hidden="1" x14ac:dyDescent="0.25">
      <c r="A1840">
        <v>2446</v>
      </c>
      <c r="B1840" t="s">
        <v>5438</v>
      </c>
      <c r="C1840" t="s">
        <v>194</v>
      </c>
      <c r="D1840" t="s">
        <v>4977</v>
      </c>
      <c r="E1840" s="190" t="s">
        <v>6972</v>
      </c>
    </row>
    <row r="1841" spans="1:5" hidden="1" x14ac:dyDescent="0.25">
      <c r="A1841">
        <v>2442</v>
      </c>
      <c r="B1841" t="s">
        <v>5439</v>
      </c>
      <c r="C1841" t="s">
        <v>194</v>
      </c>
      <c r="D1841" t="s">
        <v>4977</v>
      </c>
      <c r="E1841" s="190" t="s">
        <v>6859</v>
      </c>
    </row>
    <row r="1842" spans="1:5" hidden="1" x14ac:dyDescent="0.25">
      <c r="A1842">
        <v>39248</v>
      </c>
      <c r="B1842" t="s">
        <v>5440</v>
      </c>
      <c r="C1842" t="s">
        <v>194</v>
      </c>
      <c r="D1842" t="s">
        <v>4977</v>
      </c>
      <c r="E1842" s="190" t="s">
        <v>7690</v>
      </c>
    </row>
    <row r="1843" spans="1:5" hidden="1" x14ac:dyDescent="0.25">
      <c r="A1843">
        <v>2438</v>
      </c>
      <c r="B1843" t="s">
        <v>2254</v>
      </c>
      <c r="C1843" t="s">
        <v>223</v>
      </c>
      <c r="D1843" t="s">
        <v>4963</v>
      </c>
      <c r="E1843" s="190" t="s">
        <v>7086</v>
      </c>
    </row>
    <row r="1844" spans="1:5" hidden="1" x14ac:dyDescent="0.25">
      <c r="A1844">
        <v>40922</v>
      </c>
      <c r="B1844" t="s">
        <v>2255</v>
      </c>
      <c r="C1844" t="s">
        <v>224</v>
      </c>
      <c r="D1844" t="s">
        <v>4963</v>
      </c>
      <c r="E1844" s="190" t="s">
        <v>7988</v>
      </c>
    </row>
    <row r="1845" spans="1:5" hidden="1" x14ac:dyDescent="0.25">
      <c r="A1845">
        <v>36486</v>
      </c>
      <c r="B1845" t="s">
        <v>2256</v>
      </c>
      <c r="C1845" t="s">
        <v>192</v>
      </c>
      <c r="D1845" t="s">
        <v>4977</v>
      </c>
      <c r="E1845" s="190" t="s">
        <v>5441</v>
      </c>
    </row>
    <row r="1846" spans="1:5" hidden="1" x14ac:dyDescent="0.25">
      <c r="A1846">
        <v>37777</v>
      </c>
      <c r="B1846" t="s">
        <v>2257</v>
      </c>
      <c r="C1846" t="s">
        <v>192</v>
      </c>
      <c r="D1846" t="s">
        <v>4977</v>
      </c>
      <c r="E1846" s="190" t="s">
        <v>5442</v>
      </c>
    </row>
    <row r="1847" spans="1:5" hidden="1" x14ac:dyDescent="0.25">
      <c r="A1847">
        <v>12624</v>
      </c>
      <c r="B1847" t="s">
        <v>5443</v>
      </c>
      <c r="C1847" t="s">
        <v>192</v>
      </c>
      <c r="D1847" t="s">
        <v>4963</v>
      </c>
      <c r="E1847" s="190" t="s">
        <v>7989</v>
      </c>
    </row>
    <row r="1848" spans="1:5" hidden="1" x14ac:dyDescent="0.25">
      <c r="A1848">
        <v>517</v>
      </c>
      <c r="B1848" t="s">
        <v>2258</v>
      </c>
      <c r="C1848" t="s">
        <v>193</v>
      </c>
      <c r="D1848" t="s">
        <v>4963</v>
      </c>
      <c r="E1848" s="190" t="s">
        <v>5508</v>
      </c>
    </row>
    <row r="1849" spans="1:5" hidden="1" x14ac:dyDescent="0.25">
      <c r="A1849">
        <v>37534</v>
      </c>
      <c r="B1849" t="s">
        <v>2260</v>
      </c>
      <c r="C1849" t="s">
        <v>208</v>
      </c>
      <c r="D1849" t="s">
        <v>4977</v>
      </c>
      <c r="E1849" s="190" t="s">
        <v>6884</v>
      </c>
    </row>
    <row r="1850" spans="1:5" hidden="1" x14ac:dyDescent="0.25">
      <c r="A1850">
        <v>37535</v>
      </c>
      <c r="B1850" t="s">
        <v>2261</v>
      </c>
      <c r="C1850" t="s">
        <v>208</v>
      </c>
      <c r="D1850" t="s">
        <v>4977</v>
      </c>
      <c r="E1850" s="190" t="s">
        <v>6884</v>
      </c>
    </row>
    <row r="1851" spans="1:5" hidden="1" x14ac:dyDescent="0.25">
      <c r="A1851">
        <v>37533</v>
      </c>
      <c r="B1851" t="s">
        <v>2262</v>
      </c>
      <c r="C1851" t="s">
        <v>208</v>
      </c>
      <c r="D1851" t="s">
        <v>4977</v>
      </c>
      <c r="E1851" s="190" t="s">
        <v>6884</v>
      </c>
    </row>
    <row r="1852" spans="1:5" hidden="1" x14ac:dyDescent="0.25">
      <c r="A1852">
        <v>37537</v>
      </c>
      <c r="B1852" t="s">
        <v>2263</v>
      </c>
      <c r="C1852" t="s">
        <v>208</v>
      </c>
      <c r="D1852" t="s">
        <v>4977</v>
      </c>
      <c r="E1852" s="190" t="s">
        <v>7690</v>
      </c>
    </row>
    <row r="1853" spans="1:5" hidden="1" x14ac:dyDescent="0.25">
      <c r="A1853">
        <v>37536</v>
      </c>
      <c r="B1853" t="s">
        <v>2264</v>
      </c>
      <c r="C1853" t="s">
        <v>208</v>
      </c>
      <c r="D1853" t="s">
        <v>4977</v>
      </c>
      <c r="E1853" s="190" t="s">
        <v>7690</v>
      </c>
    </row>
    <row r="1854" spans="1:5" hidden="1" x14ac:dyDescent="0.25">
      <c r="A1854">
        <v>37532</v>
      </c>
      <c r="B1854" t="s">
        <v>2265</v>
      </c>
      <c r="C1854" t="s">
        <v>208</v>
      </c>
      <c r="D1854" t="s">
        <v>4977</v>
      </c>
      <c r="E1854" s="190" t="s">
        <v>7690</v>
      </c>
    </row>
    <row r="1855" spans="1:5" hidden="1" x14ac:dyDescent="0.25">
      <c r="A1855">
        <v>2696</v>
      </c>
      <c r="B1855" t="s">
        <v>2266</v>
      </c>
      <c r="C1855" t="s">
        <v>223</v>
      </c>
      <c r="D1855" t="s">
        <v>4966</v>
      </c>
      <c r="E1855" s="190" t="s">
        <v>7129</v>
      </c>
    </row>
    <row r="1856" spans="1:5" hidden="1" x14ac:dyDescent="0.25">
      <c r="A1856">
        <v>40928</v>
      </c>
      <c r="B1856" t="s">
        <v>2267</v>
      </c>
      <c r="C1856" t="s">
        <v>224</v>
      </c>
      <c r="D1856" t="s">
        <v>4963</v>
      </c>
      <c r="E1856" s="190" t="s">
        <v>7130</v>
      </c>
    </row>
    <row r="1857" spans="1:5" hidden="1" x14ac:dyDescent="0.25">
      <c r="A1857">
        <v>4083</v>
      </c>
      <c r="B1857" t="s">
        <v>2268</v>
      </c>
      <c r="C1857" t="s">
        <v>223</v>
      </c>
      <c r="D1857" t="s">
        <v>4966</v>
      </c>
      <c r="E1857" s="190" t="s">
        <v>7990</v>
      </c>
    </row>
    <row r="1858" spans="1:5" hidden="1" x14ac:dyDescent="0.25">
      <c r="A1858">
        <v>40818</v>
      </c>
      <c r="B1858" t="s">
        <v>2269</v>
      </c>
      <c r="C1858" t="s">
        <v>224</v>
      </c>
      <c r="D1858" t="s">
        <v>4963</v>
      </c>
      <c r="E1858" s="190" t="s">
        <v>7991</v>
      </c>
    </row>
    <row r="1859" spans="1:5" hidden="1" x14ac:dyDescent="0.25">
      <c r="A1859">
        <v>43146</v>
      </c>
      <c r="B1859" t="s">
        <v>2270</v>
      </c>
      <c r="C1859" t="s">
        <v>208</v>
      </c>
      <c r="D1859" t="s">
        <v>4963</v>
      </c>
      <c r="E1859" s="190" t="s">
        <v>5221</v>
      </c>
    </row>
    <row r="1860" spans="1:5" hidden="1" x14ac:dyDescent="0.25">
      <c r="A1860">
        <v>2705</v>
      </c>
      <c r="B1860" t="s">
        <v>2271</v>
      </c>
      <c r="C1860" t="s">
        <v>2272</v>
      </c>
      <c r="D1860" t="s">
        <v>4963</v>
      </c>
      <c r="E1860" s="190" t="s">
        <v>7992</v>
      </c>
    </row>
    <row r="1861" spans="1:5" hidden="1" x14ac:dyDescent="0.25">
      <c r="A1861">
        <v>14250</v>
      </c>
      <c r="B1861" t="s">
        <v>2273</v>
      </c>
      <c r="C1861" t="s">
        <v>2272</v>
      </c>
      <c r="D1861" t="s">
        <v>4966</v>
      </c>
      <c r="E1861" s="190" t="s">
        <v>332</v>
      </c>
    </row>
    <row r="1862" spans="1:5" hidden="1" x14ac:dyDescent="0.25">
      <c r="A1862">
        <v>11683</v>
      </c>
      <c r="B1862" t="s">
        <v>2274</v>
      </c>
      <c r="C1862" t="s">
        <v>192</v>
      </c>
      <c r="D1862" t="s">
        <v>4963</v>
      </c>
      <c r="E1862" s="190" t="s">
        <v>5445</v>
      </c>
    </row>
    <row r="1863" spans="1:5" hidden="1" x14ac:dyDescent="0.25">
      <c r="A1863">
        <v>11684</v>
      </c>
      <c r="B1863" t="s">
        <v>2275</v>
      </c>
      <c r="C1863" t="s">
        <v>192</v>
      </c>
      <c r="D1863" t="s">
        <v>4963</v>
      </c>
      <c r="E1863" s="190" t="s">
        <v>5446</v>
      </c>
    </row>
    <row r="1864" spans="1:5" hidden="1" x14ac:dyDescent="0.25">
      <c r="A1864">
        <v>6141</v>
      </c>
      <c r="B1864" t="s">
        <v>2276</v>
      </c>
      <c r="C1864" t="s">
        <v>192</v>
      </c>
      <c r="D1864" t="s">
        <v>4963</v>
      </c>
      <c r="E1864" s="190" t="s">
        <v>4960</v>
      </c>
    </row>
    <row r="1865" spans="1:5" hidden="1" x14ac:dyDescent="0.25">
      <c r="A1865">
        <v>11681</v>
      </c>
      <c r="B1865" t="s">
        <v>2277</v>
      </c>
      <c r="C1865" t="s">
        <v>192</v>
      </c>
      <c r="D1865" t="s">
        <v>4963</v>
      </c>
      <c r="E1865" s="190" t="s">
        <v>347</v>
      </c>
    </row>
    <row r="1866" spans="1:5" hidden="1" x14ac:dyDescent="0.25">
      <c r="A1866">
        <v>2706</v>
      </c>
      <c r="B1866" t="s">
        <v>5448</v>
      </c>
      <c r="C1866" t="s">
        <v>223</v>
      </c>
      <c r="D1866" t="s">
        <v>4966</v>
      </c>
      <c r="E1866" s="190" t="s">
        <v>6393</v>
      </c>
    </row>
    <row r="1867" spans="1:5" hidden="1" x14ac:dyDescent="0.25">
      <c r="A1867">
        <v>40811</v>
      </c>
      <c r="B1867" t="s">
        <v>2278</v>
      </c>
      <c r="C1867" t="s">
        <v>224</v>
      </c>
      <c r="D1867" t="s">
        <v>4963</v>
      </c>
      <c r="E1867" s="190" t="s">
        <v>6394</v>
      </c>
    </row>
    <row r="1868" spans="1:5" hidden="1" x14ac:dyDescent="0.25">
      <c r="A1868">
        <v>2707</v>
      </c>
      <c r="B1868" t="s">
        <v>5449</v>
      </c>
      <c r="C1868" t="s">
        <v>223</v>
      </c>
      <c r="D1868" t="s">
        <v>4963</v>
      </c>
      <c r="E1868" s="190" t="s">
        <v>6395</v>
      </c>
    </row>
    <row r="1869" spans="1:5" hidden="1" x14ac:dyDescent="0.25">
      <c r="A1869">
        <v>40813</v>
      </c>
      <c r="B1869" t="s">
        <v>2279</v>
      </c>
      <c r="C1869" t="s">
        <v>224</v>
      </c>
      <c r="D1869" t="s">
        <v>4963</v>
      </c>
      <c r="E1869" s="190" t="s">
        <v>6396</v>
      </c>
    </row>
    <row r="1870" spans="1:5" hidden="1" x14ac:dyDescent="0.25">
      <c r="A1870">
        <v>2708</v>
      </c>
      <c r="B1870" t="s">
        <v>5450</v>
      </c>
      <c r="C1870" t="s">
        <v>223</v>
      </c>
      <c r="D1870" t="s">
        <v>4963</v>
      </c>
      <c r="E1870" s="190" t="s">
        <v>6397</v>
      </c>
    </row>
    <row r="1871" spans="1:5" hidden="1" x14ac:dyDescent="0.25">
      <c r="A1871">
        <v>40814</v>
      </c>
      <c r="B1871" t="s">
        <v>2280</v>
      </c>
      <c r="C1871" t="s">
        <v>224</v>
      </c>
      <c r="D1871" t="s">
        <v>4963</v>
      </c>
      <c r="E1871" s="190" t="s">
        <v>6398</v>
      </c>
    </row>
    <row r="1872" spans="1:5" hidden="1" x14ac:dyDescent="0.25">
      <c r="A1872">
        <v>38403</v>
      </c>
      <c r="B1872" t="s">
        <v>2281</v>
      </c>
      <c r="C1872" t="s">
        <v>192</v>
      </c>
      <c r="D1872" t="s">
        <v>4963</v>
      </c>
      <c r="E1872" s="190" t="s">
        <v>6530</v>
      </c>
    </row>
    <row r="1873" spans="1:5" hidden="1" x14ac:dyDescent="0.25">
      <c r="A1873">
        <v>43482</v>
      </c>
      <c r="B1873" t="s">
        <v>2282</v>
      </c>
      <c r="C1873" t="s">
        <v>223</v>
      </c>
      <c r="D1873" t="s">
        <v>4966</v>
      </c>
      <c r="E1873" s="190" t="s">
        <v>198</v>
      </c>
    </row>
    <row r="1874" spans="1:5" hidden="1" x14ac:dyDescent="0.25">
      <c r="A1874">
        <v>43494</v>
      </c>
      <c r="B1874" t="s">
        <v>2284</v>
      </c>
      <c r="C1874" t="s">
        <v>224</v>
      </c>
      <c r="D1874" t="s">
        <v>4966</v>
      </c>
      <c r="E1874" s="190" t="s">
        <v>2188</v>
      </c>
    </row>
    <row r="1875" spans="1:5" hidden="1" x14ac:dyDescent="0.25">
      <c r="A1875">
        <v>43483</v>
      </c>
      <c r="B1875" t="s">
        <v>2285</v>
      </c>
      <c r="C1875" t="s">
        <v>223</v>
      </c>
      <c r="D1875" t="s">
        <v>4966</v>
      </c>
      <c r="E1875" s="190" t="s">
        <v>5451</v>
      </c>
    </row>
    <row r="1876" spans="1:5" hidden="1" x14ac:dyDescent="0.25">
      <c r="A1876">
        <v>43495</v>
      </c>
      <c r="B1876" t="s">
        <v>2286</v>
      </c>
      <c r="C1876" t="s">
        <v>224</v>
      </c>
      <c r="D1876" t="s">
        <v>4966</v>
      </c>
      <c r="E1876" s="190" t="s">
        <v>5452</v>
      </c>
    </row>
    <row r="1877" spans="1:5" hidden="1" x14ac:dyDescent="0.25">
      <c r="A1877">
        <v>43484</v>
      </c>
      <c r="B1877" t="s">
        <v>2287</v>
      </c>
      <c r="C1877" t="s">
        <v>223</v>
      </c>
      <c r="D1877" t="s">
        <v>4966</v>
      </c>
      <c r="E1877" s="190" t="s">
        <v>403</v>
      </c>
    </row>
    <row r="1878" spans="1:5" hidden="1" x14ac:dyDescent="0.25">
      <c r="A1878">
        <v>43496</v>
      </c>
      <c r="B1878" t="s">
        <v>2289</v>
      </c>
      <c r="C1878" t="s">
        <v>224</v>
      </c>
      <c r="D1878" t="s">
        <v>4966</v>
      </c>
      <c r="E1878" s="190" t="s">
        <v>5453</v>
      </c>
    </row>
    <row r="1879" spans="1:5" hidden="1" x14ac:dyDescent="0.25">
      <c r="A1879">
        <v>43485</v>
      </c>
      <c r="B1879" t="s">
        <v>2290</v>
      </c>
      <c r="C1879" t="s">
        <v>223</v>
      </c>
      <c r="D1879" t="s">
        <v>4966</v>
      </c>
      <c r="E1879" s="190" t="s">
        <v>5083</v>
      </c>
    </row>
    <row r="1880" spans="1:5" hidden="1" x14ac:dyDescent="0.25">
      <c r="A1880">
        <v>43497</v>
      </c>
      <c r="B1880" t="s">
        <v>2291</v>
      </c>
      <c r="C1880" t="s">
        <v>224</v>
      </c>
      <c r="D1880" t="s">
        <v>4966</v>
      </c>
      <c r="E1880" s="190" t="s">
        <v>5454</v>
      </c>
    </row>
    <row r="1881" spans="1:5" hidden="1" x14ac:dyDescent="0.25">
      <c r="A1881">
        <v>43487</v>
      </c>
      <c r="B1881" t="s">
        <v>2292</v>
      </c>
      <c r="C1881" t="s">
        <v>223</v>
      </c>
      <c r="D1881" t="s">
        <v>4966</v>
      </c>
      <c r="E1881" s="190" t="s">
        <v>5455</v>
      </c>
    </row>
    <row r="1882" spans="1:5" hidden="1" x14ac:dyDescent="0.25">
      <c r="A1882">
        <v>43499</v>
      </c>
      <c r="B1882" t="s">
        <v>2293</v>
      </c>
      <c r="C1882" t="s">
        <v>224</v>
      </c>
      <c r="D1882" t="s">
        <v>4966</v>
      </c>
      <c r="E1882" s="190" t="s">
        <v>5456</v>
      </c>
    </row>
    <row r="1883" spans="1:5" hidden="1" x14ac:dyDescent="0.25">
      <c r="A1883">
        <v>43486</v>
      </c>
      <c r="B1883" t="s">
        <v>2294</v>
      </c>
      <c r="C1883" t="s">
        <v>223</v>
      </c>
      <c r="D1883" t="s">
        <v>4966</v>
      </c>
      <c r="E1883" s="190" t="s">
        <v>1160</v>
      </c>
    </row>
    <row r="1884" spans="1:5" hidden="1" x14ac:dyDescent="0.25">
      <c r="A1884">
        <v>43498</v>
      </c>
      <c r="B1884" t="s">
        <v>2295</v>
      </c>
      <c r="C1884" t="s">
        <v>224</v>
      </c>
      <c r="D1884" t="s">
        <v>4966</v>
      </c>
      <c r="E1884" s="190" t="s">
        <v>957</v>
      </c>
    </row>
    <row r="1885" spans="1:5" hidden="1" x14ac:dyDescent="0.25">
      <c r="A1885">
        <v>43488</v>
      </c>
      <c r="B1885" t="s">
        <v>2296</v>
      </c>
      <c r="C1885" t="s">
        <v>223</v>
      </c>
      <c r="D1885" t="s">
        <v>4966</v>
      </c>
      <c r="E1885" s="190" t="s">
        <v>5457</v>
      </c>
    </row>
    <row r="1886" spans="1:5" hidden="1" x14ac:dyDescent="0.25">
      <c r="A1886">
        <v>43500</v>
      </c>
      <c r="B1886" t="s">
        <v>2297</v>
      </c>
      <c r="C1886" t="s">
        <v>224</v>
      </c>
      <c r="D1886" t="s">
        <v>4966</v>
      </c>
      <c r="E1886" s="190" t="s">
        <v>5458</v>
      </c>
    </row>
    <row r="1887" spans="1:5" hidden="1" x14ac:dyDescent="0.25">
      <c r="A1887">
        <v>43489</v>
      </c>
      <c r="B1887" t="s">
        <v>2298</v>
      </c>
      <c r="C1887" t="s">
        <v>223</v>
      </c>
      <c r="D1887" t="s">
        <v>4966</v>
      </c>
      <c r="E1887" s="190" t="s">
        <v>199</v>
      </c>
    </row>
    <row r="1888" spans="1:5" hidden="1" x14ac:dyDescent="0.25">
      <c r="A1888">
        <v>43501</v>
      </c>
      <c r="B1888" t="s">
        <v>2299</v>
      </c>
      <c r="C1888" t="s">
        <v>224</v>
      </c>
      <c r="D1888" t="s">
        <v>4966</v>
      </c>
      <c r="E1888" s="190" t="s">
        <v>5459</v>
      </c>
    </row>
    <row r="1889" spans="1:5" hidden="1" x14ac:dyDescent="0.25">
      <c r="A1889">
        <v>43490</v>
      </c>
      <c r="B1889" t="s">
        <v>2300</v>
      </c>
      <c r="C1889" t="s">
        <v>223</v>
      </c>
      <c r="D1889" t="s">
        <v>4966</v>
      </c>
      <c r="E1889" s="190" t="s">
        <v>279</v>
      </c>
    </row>
    <row r="1890" spans="1:5" hidden="1" x14ac:dyDescent="0.25">
      <c r="A1890">
        <v>43502</v>
      </c>
      <c r="B1890" t="s">
        <v>2301</v>
      </c>
      <c r="C1890" t="s">
        <v>224</v>
      </c>
      <c r="D1890" t="s">
        <v>4966</v>
      </c>
      <c r="E1890" s="190" t="s">
        <v>5460</v>
      </c>
    </row>
    <row r="1891" spans="1:5" hidden="1" x14ac:dyDescent="0.25">
      <c r="A1891">
        <v>43491</v>
      </c>
      <c r="B1891" t="s">
        <v>2302</v>
      </c>
      <c r="C1891" t="s">
        <v>223</v>
      </c>
      <c r="D1891" t="s">
        <v>4966</v>
      </c>
      <c r="E1891" s="190" t="s">
        <v>333</v>
      </c>
    </row>
    <row r="1892" spans="1:5" hidden="1" x14ac:dyDescent="0.25">
      <c r="A1892">
        <v>43503</v>
      </c>
      <c r="B1892" t="s">
        <v>2303</v>
      </c>
      <c r="C1892" t="s">
        <v>224</v>
      </c>
      <c r="D1892" t="s">
        <v>4966</v>
      </c>
      <c r="E1892" s="190" t="s">
        <v>5461</v>
      </c>
    </row>
    <row r="1893" spans="1:5" hidden="1" x14ac:dyDescent="0.25">
      <c r="A1893">
        <v>43492</v>
      </c>
      <c r="B1893" t="s">
        <v>2304</v>
      </c>
      <c r="C1893" t="s">
        <v>223</v>
      </c>
      <c r="D1893" t="s">
        <v>4966</v>
      </c>
      <c r="E1893" s="190" t="s">
        <v>5018</v>
      </c>
    </row>
    <row r="1894" spans="1:5" hidden="1" x14ac:dyDescent="0.25">
      <c r="A1894">
        <v>43504</v>
      </c>
      <c r="B1894" t="s">
        <v>2305</v>
      </c>
      <c r="C1894" t="s">
        <v>224</v>
      </c>
      <c r="D1894" t="s">
        <v>4966</v>
      </c>
      <c r="E1894" s="190" t="s">
        <v>5462</v>
      </c>
    </row>
    <row r="1895" spans="1:5" hidden="1" x14ac:dyDescent="0.25">
      <c r="A1895">
        <v>43493</v>
      </c>
      <c r="B1895" t="s">
        <v>2306</v>
      </c>
      <c r="C1895" t="s">
        <v>223</v>
      </c>
      <c r="D1895" t="s">
        <v>4966</v>
      </c>
      <c r="E1895" s="190" t="s">
        <v>936</v>
      </c>
    </row>
    <row r="1896" spans="1:5" hidden="1" x14ac:dyDescent="0.25">
      <c r="A1896">
        <v>43505</v>
      </c>
      <c r="B1896" t="s">
        <v>2307</v>
      </c>
      <c r="C1896" t="s">
        <v>224</v>
      </c>
      <c r="D1896" t="s">
        <v>4966</v>
      </c>
      <c r="E1896" s="190" t="s">
        <v>5463</v>
      </c>
    </row>
    <row r="1897" spans="1:5" hidden="1" x14ac:dyDescent="0.25">
      <c r="A1897">
        <v>37774</v>
      </c>
      <c r="B1897" t="s">
        <v>2308</v>
      </c>
      <c r="C1897" t="s">
        <v>192</v>
      </c>
      <c r="D1897" t="s">
        <v>4977</v>
      </c>
      <c r="E1897" s="190" t="s">
        <v>5464</v>
      </c>
    </row>
    <row r="1898" spans="1:5" hidden="1" x14ac:dyDescent="0.25">
      <c r="A1898">
        <v>38629</v>
      </c>
      <c r="B1898" t="s">
        <v>5465</v>
      </c>
      <c r="C1898" t="s">
        <v>192</v>
      </c>
      <c r="D1898" t="s">
        <v>4963</v>
      </c>
      <c r="E1898" s="190" t="s">
        <v>7993</v>
      </c>
    </row>
    <row r="1899" spans="1:5" hidden="1" x14ac:dyDescent="0.25">
      <c r="A1899">
        <v>38630</v>
      </c>
      <c r="B1899" t="s">
        <v>2309</v>
      </c>
      <c r="C1899" t="s">
        <v>192</v>
      </c>
      <c r="D1899" t="s">
        <v>4963</v>
      </c>
      <c r="E1899" s="190" t="s">
        <v>7994</v>
      </c>
    </row>
    <row r="1900" spans="1:5" hidden="1" x14ac:dyDescent="0.25">
      <c r="A1900">
        <v>38476</v>
      </c>
      <c r="B1900" t="s">
        <v>2310</v>
      </c>
      <c r="C1900" t="s">
        <v>192</v>
      </c>
      <c r="D1900" t="s">
        <v>4963</v>
      </c>
      <c r="E1900" s="190" t="s">
        <v>7995</v>
      </c>
    </row>
    <row r="1901" spans="1:5" hidden="1" x14ac:dyDescent="0.25">
      <c r="A1901">
        <v>38477</v>
      </c>
      <c r="B1901" t="s">
        <v>2311</v>
      </c>
      <c r="C1901" t="s">
        <v>192</v>
      </c>
      <c r="D1901" t="s">
        <v>4963</v>
      </c>
      <c r="E1901" s="190" t="s">
        <v>7996</v>
      </c>
    </row>
    <row r="1902" spans="1:5" hidden="1" x14ac:dyDescent="0.25">
      <c r="A1902">
        <v>40635</v>
      </c>
      <c r="B1902" t="s">
        <v>2312</v>
      </c>
      <c r="C1902" t="s">
        <v>192</v>
      </c>
      <c r="D1902" t="s">
        <v>4963</v>
      </c>
      <c r="E1902" s="190" t="s">
        <v>7997</v>
      </c>
    </row>
    <row r="1903" spans="1:5" hidden="1" x14ac:dyDescent="0.25">
      <c r="A1903">
        <v>36483</v>
      </c>
      <c r="B1903" t="s">
        <v>2313</v>
      </c>
      <c r="C1903" t="s">
        <v>192</v>
      </c>
      <c r="D1903" t="s">
        <v>4963</v>
      </c>
      <c r="E1903" s="190" t="s">
        <v>7998</v>
      </c>
    </row>
    <row r="1904" spans="1:5" hidden="1" x14ac:dyDescent="0.25">
      <c r="A1904">
        <v>14525</v>
      </c>
      <c r="B1904" t="s">
        <v>2314</v>
      </c>
      <c r="C1904" t="s">
        <v>192</v>
      </c>
      <c r="D1904" t="s">
        <v>4963</v>
      </c>
      <c r="E1904" s="190" t="s">
        <v>7999</v>
      </c>
    </row>
    <row r="1905" spans="1:5" hidden="1" x14ac:dyDescent="0.25">
      <c r="A1905">
        <v>36482</v>
      </c>
      <c r="B1905" t="s">
        <v>2315</v>
      </c>
      <c r="C1905" t="s">
        <v>192</v>
      </c>
      <c r="D1905" t="s">
        <v>4963</v>
      </c>
      <c r="E1905" s="190" t="s">
        <v>8000</v>
      </c>
    </row>
    <row r="1906" spans="1:5" hidden="1" x14ac:dyDescent="0.25">
      <c r="A1906">
        <v>36408</v>
      </c>
      <c r="B1906" t="s">
        <v>2316</v>
      </c>
      <c r="C1906" t="s">
        <v>192</v>
      </c>
      <c r="D1906" t="s">
        <v>4963</v>
      </c>
      <c r="E1906" s="190" t="s">
        <v>8001</v>
      </c>
    </row>
    <row r="1907" spans="1:5" hidden="1" x14ac:dyDescent="0.25">
      <c r="A1907">
        <v>2723</v>
      </c>
      <c r="B1907" t="s">
        <v>2317</v>
      </c>
      <c r="C1907" t="s">
        <v>192</v>
      </c>
      <c r="D1907" t="s">
        <v>4963</v>
      </c>
      <c r="E1907" s="190" t="s">
        <v>8002</v>
      </c>
    </row>
    <row r="1908" spans="1:5" hidden="1" x14ac:dyDescent="0.25">
      <c r="A1908">
        <v>36481</v>
      </c>
      <c r="B1908" t="s">
        <v>2318</v>
      </c>
      <c r="C1908" t="s">
        <v>192</v>
      </c>
      <c r="D1908" t="s">
        <v>4963</v>
      </c>
      <c r="E1908" s="190" t="s">
        <v>8003</v>
      </c>
    </row>
    <row r="1909" spans="1:5" hidden="1" x14ac:dyDescent="0.25">
      <c r="A1909">
        <v>10685</v>
      </c>
      <c r="B1909" t="s">
        <v>2319</v>
      </c>
      <c r="C1909" t="s">
        <v>192</v>
      </c>
      <c r="D1909" t="s">
        <v>4966</v>
      </c>
      <c r="E1909" s="190" t="s">
        <v>8004</v>
      </c>
    </row>
    <row r="1910" spans="1:5" hidden="1" x14ac:dyDescent="0.25">
      <c r="A1910">
        <v>40636</v>
      </c>
      <c r="B1910" t="s">
        <v>2320</v>
      </c>
      <c r="C1910" t="s">
        <v>192</v>
      </c>
      <c r="D1910" t="s">
        <v>4963</v>
      </c>
      <c r="E1910" s="190" t="s">
        <v>8005</v>
      </c>
    </row>
    <row r="1911" spans="1:5" hidden="1" x14ac:dyDescent="0.25">
      <c r="A1911">
        <v>4111</v>
      </c>
      <c r="B1911" t="s">
        <v>2321</v>
      </c>
      <c r="C1911" t="s">
        <v>192</v>
      </c>
      <c r="D1911" t="s">
        <v>4963</v>
      </c>
      <c r="E1911" s="190" t="s">
        <v>5466</v>
      </c>
    </row>
    <row r="1912" spans="1:5" hidden="1" x14ac:dyDescent="0.25">
      <c r="A1912">
        <v>44538</v>
      </c>
      <c r="B1912" t="s">
        <v>2322</v>
      </c>
      <c r="C1912" t="s">
        <v>192</v>
      </c>
      <c r="D1912" t="s">
        <v>4963</v>
      </c>
      <c r="E1912" s="190" t="s">
        <v>8006</v>
      </c>
    </row>
    <row r="1913" spans="1:5" hidden="1" x14ac:dyDescent="0.25">
      <c r="A1913">
        <v>12</v>
      </c>
      <c r="B1913" t="s">
        <v>2323</v>
      </c>
      <c r="C1913" t="s">
        <v>192</v>
      </c>
      <c r="D1913" t="s">
        <v>4966</v>
      </c>
      <c r="E1913" s="190" t="s">
        <v>2011</v>
      </c>
    </row>
    <row r="1914" spans="1:5" hidden="1" x14ac:dyDescent="0.25">
      <c r="A1914">
        <v>37554</v>
      </c>
      <c r="B1914" t="s">
        <v>2324</v>
      </c>
      <c r="C1914" t="s">
        <v>192</v>
      </c>
      <c r="D1914" t="s">
        <v>4963</v>
      </c>
      <c r="E1914" s="190" t="s">
        <v>5467</v>
      </c>
    </row>
    <row r="1915" spans="1:5" hidden="1" x14ac:dyDescent="0.25">
      <c r="A1915">
        <v>37555</v>
      </c>
      <c r="B1915" t="s">
        <v>2325</v>
      </c>
      <c r="C1915" t="s">
        <v>192</v>
      </c>
      <c r="D1915" t="s">
        <v>4963</v>
      </c>
      <c r="E1915" s="190" t="s">
        <v>5468</v>
      </c>
    </row>
    <row r="1916" spans="1:5" hidden="1" x14ac:dyDescent="0.25">
      <c r="A1916">
        <v>10902</v>
      </c>
      <c r="B1916" t="s">
        <v>2326</v>
      </c>
      <c r="C1916" t="s">
        <v>192</v>
      </c>
      <c r="D1916" t="s">
        <v>4963</v>
      </c>
      <c r="E1916" s="190" t="s">
        <v>5469</v>
      </c>
    </row>
    <row r="1917" spans="1:5" hidden="1" x14ac:dyDescent="0.25">
      <c r="A1917">
        <v>20965</v>
      </c>
      <c r="B1917" t="s">
        <v>2327</v>
      </c>
      <c r="C1917" t="s">
        <v>192</v>
      </c>
      <c r="D1917" t="s">
        <v>4963</v>
      </c>
      <c r="E1917" s="190" t="s">
        <v>5470</v>
      </c>
    </row>
    <row r="1918" spans="1:5" hidden="1" x14ac:dyDescent="0.25">
      <c r="A1918">
        <v>20966</v>
      </c>
      <c r="B1918" t="s">
        <v>2328</v>
      </c>
      <c r="C1918" t="s">
        <v>192</v>
      </c>
      <c r="D1918" t="s">
        <v>4963</v>
      </c>
      <c r="E1918" s="190" t="s">
        <v>5471</v>
      </c>
    </row>
    <row r="1919" spans="1:5" hidden="1" x14ac:dyDescent="0.25">
      <c r="A1919">
        <v>10903</v>
      </c>
      <c r="B1919" t="s">
        <v>2329</v>
      </c>
      <c r="C1919" t="s">
        <v>192</v>
      </c>
      <c r="D1919" t="s">
        <v>4963</v>
      </c>
      <c r="E1919" s="190" t="s">
        <v>5472</v>
      </c>
    </row>
    <row r="1920" spans="1:5" hidden="1" x14ac:dyDescent="0.25">
      <c r="A1920">
        <v>20967</v>
      </c>
      <c r="B1920" t="s">
        <v>2330</v>
      </c>
      <c r="C1920" t="s">
        <v>192</v>
      </c>
      <c r="D1920" t="s">
        <v>4963</v>
      </c>
      <c r="E1920" s="190" t="s">
        <v>5472</v>
      </c>
    </row>
    <row r="1921" spans="1:5" hidden="1" x14ac:dyDescent="0.25">
      <c r="A1921">
        <v>20968</v>
      </c>
      <c r="B1921" t="s">
        <v>2331</v>
      </c>
      <c r="C1921" t="s">
        <v>192</v>
      </c>
      <c r="D1921" t="s">
        <v>4963</v>
      </c>
      <c r="E1921" s="190" t="s">
        <v>5473</v>
      </c>
    </row>
    <row r="1922" spans="1:5" hidden="1" x14ac:dyDescent="0.25">
      <c r="A1922">
        <v>11359</v>
      </c>
      <c r="B1922" t="s">
        <v>8007</v>
      </c>
      <c r="C1922" t="s">
        <v>192</v>
      </c>
      <c r="D1922" t="s">
        <v>4966</v>
      </c>
      <c r="E1922" s="190" t="s">
        <v>8008</v>
      </c>
    </row>
    <row r="1923" spans="1:5" hidden="1" x14ac:dyDescent="0.25">
      <c r="A1923">
        <v>39017</v>
      </c>
      <c r="B1923" t="s">
        <v>2332</v>
      </c>
      <c r="C1923" t="s">
        <v>192</v>
      </c>
      <c r="D1923" t="s">
        <v>4963</v>
      </c>
      <c r="E1923" s="190" t="s">
        <v>393</v>
      </c>
    </row>
    <row r="1924" spans="1:5" hidden="1" x14ac:dyDescent="0.25">
      <c r="A1924">
        <v>39315</v>
      </c>
      <c r="B1924" t="s">
        <v>2333</v>
      </c>
      <c r="C1924" t="s">
        <v>192</v>
      </c>
      <c r="D1924" t="s">
        <v>4963</v>
      </c>
      <c r="E1924" s="190" t="s">
        <v>2334</v>
      </c>
    </row>
    <row r="1925" spans="1:5" hidden="1" x14ac:dyDescent="0.25">
      <c r="A1925">
        <v>39016</v>
      </c>
      <c r="B1925" t="s">
        <v>2335</v>
      </c>
      <c r="C1925" t="s">
        <v>192</v>
      </c>
      <c r="D1925" t="s">
        <v>4963</v>
      </c>
      <c r="E1925" s="190" t="s">
        <v>2334</v>
      </c>
    </row>
    <row r="1926" spans="1:5" hidden="1" x14ac:dyDescent="0.25">
      <c r="A1926">
        <v>39481</v>
      </c>
      <c r="B1926" t="s">
        <v>2336</v>
      </c>
      <c r="C1926" t="s">
        <v>192</v>
      </c>
      <c r="D1926" t="s">
        <v>4963</v>
      </c>
      <c r="E1926" s="190" t="s">
        <v>381</v>
      </c>
    </row>
    <row r="1927" spans="1:5" hidden="1" x14ac:dyDescent="0.25">
      <c r="A1927">
        <v>39013</v>
      </c>
      <c r="B1927" t="s">
        <v>2338</v>
      </c>
      <c r="C1927" t="s">
        <v>192</v>
      </c>
      <c r="D1927" t="s">
        <v>4963</v>
      </c>
      <c r="E1927" s="190" t="s">
        <v>329</v>
      </c>
    </row>
    <row r="1928" spans="1:5" hidden="1" x14ac:dyDescent="0.25">
      <c r="A1928">
        <v>44919</v>
      </c>
      <c r="B1928" t="s">
        <v>2339</v>
      </c>
      <c r="C1928" t="s">
        <v>192</v>
      </c>
      <c r="D1928" t="s">
        <v>4963</v>
      </c>
      <c r="E1928" s="190" t="s">
        <v>2439</v>
      </c>
    </row>
    <row r="1929" spans="1:5" hidden="1" x14ac:dyDescent="0.25">
      <c r="A1929">
        <v>40433</v>
      </c>
      <c r="B1929" t="s">
        <v>2341</v>
      </c>
      <c r="C1929" t="s">
        <v>192</v>
      </c>
      <c r="D1929" t="s">
        <v>4963</v>
      </c>
      <c r="E1929" s="190" t="s">
        <v>1836</v>
      </c>
    </row>
    <row r="1930" spans="1:5" hidden="1" x14ac:dyDescent="0.25">
      <c r="A1930">
        <v>20219</v>
      </c>
      <c r="B1930" t="s">
        <v>2343</v>
      </c>
      <c r="C1930" t="s">
        <v>192</v>
      </c>
      <c r="D1930" t="s">
        <v>4977</v>
      </c>
      <c r="E1930" s="190" t="s">
        <v>5474</v>
      </c>
    </row>
    <row r="1931" spans="1:5" hidden="1" x14ac:dyDescent="0.25">
      <c r="A1931">
        <v>36484</v>
      </c>
      <c r="B1931" t="s">
        <v>2344</v>
      </c>
      <c r="C1931" t="s">
        <v>192</v>
      </c>
      <c r="D1931" t="s">
        <v>4977</v>
      </c>
      <c r="E1931" s="190" t="s">
        <v>5475</v>
      </c>
    </row>
    <row r="1932" spans="1:5" hidden="1" x14ac:dyDescent="0.25">
      <c r="A1932">
        <v>38367</v>
      </c>
      <c r="B1932" t="s">
        <v>2345</v>
      </c>
      <c r="C1932" t="s">
        <v>192</v>
      </c>
      <c r="D1932" t="s">
        <v>4963</v>
      </c>
      <c r="E1932" s="190" t="s">
        <v>8009</v>
      </c>
    </row>
    <row r="1933" spans="1:5" hidden="1" x14ac:dyDescent="0.25">
      <c r="A1933">
        <v>38368</v>
      </c>
      <c r="B1933" t="s">
        <v>2346</v>
      </c>
      <c r="C1933" t="s">
        <v>192</v>
      </c>
      <c r="D1933" t="s">
        <v>4963</v>
      </c>
      <c r="E1933" s="190" t="s">
        <v>8010</v>
      </c>
    </row>
    <row r="1934" spans="1:5" hidden="1" x14ac:dyDescent="0.25">
      <c r="A1934">
        <v>38091</v>
      </c>
      <c r="B1934" t="s">
        <v>2347</v>
      </c>
      <c r="C1934" t="s">
        <v>192</v>
      </c>
      <c r="D1934" t="s">
        <v>4963</v>
      </c>
      <c r="E1934" s="190" t="s">
        <v>4236</v>
      </c>
    </row>
    <row r="1935" spans="1:5" hidden="1" x14ac:dyDescent="0.25">
      <c r="A1935">
        <v>38095</v>
      </c>
      <c r="B1935" t="s">
        <v>2348</v>
      </c>
      <c r="C1935" t="s">
        <v>192</v>
      </c>
      <c r="D1935" t="s">
        <v>4963</v>
      </c>
      <c r="E1935" s="190" t="s">
        <v>5476</v>
      </c>
    </row>
    <row r="1936" spans="1:5" hidden="1" x14ac:dyDescent="0.25">
      <c r="A1936">
        <v>38092</v>
      </c>
      <c r="B1936" t="s">
        <v>2349</v>
      </c>
      <c r="C1936" t="s">
        <v>192</v>
      </c>
      <c r="D1936" t="s">
        <v>4963</v>
      </c>
      <c r="E1936" s="190" t="s">
        <v>252</v>
      </c>
    </row>
    <row r="1937" spans="1:5" hidden="1" x14ac:dyDescent="0.25">
      <c r="A1937">
        <v>38093</v>
      </c>
      <c r="B1937" t="s">
        <v>2350</v>
      </c>
      <c r="C1937" t="s">
        <v>192</v>
      </c>
      <c r="D1937" t="s">
        <v>4963</v>
      </c>
      <c r="E1937" s="190" t="s">
        <v>7235</v>
      </c>
    </row>
    <row r="1938" spans="1:5" hidden="1" x14ac:dyDescent="0.25">
      <c r="A1938">
        <v>38096</v>
      </c>
      <c r="B1938" t="s">
        <v>2351</v>
      </c>
      <c r="C1938" t="s">
        <v>192</v>
      </c>
      <c r="D1938" t="s">
        <v>4963</v>
      </c>
      <c r="E1938" s="190" t="s">
        <v>2550</v>
      </c>
    </row>
    <row r="1939" spans="1:5" hidden="1" x14ac:dyDescent="0.25">
      <c r="A1939">
        <v>38094</v>
      </c>
      <c r="B1939" t="s">
        <v>2352</v>
      </c>
      <c r="C1939" t="s">
        <v>192</v>
      </c>
      <c r="D1939" t="s">
        <v>4963</v>
      </c>
      <c r="E1939" s="190" t="s">
        <v>342</v>
      </c>
    </row>
    <row r="1940" spans="1:5" hidden="1" x14ac:dyDescent="0.25">
      <c r="A1940">
        <v>38097</v>
      </c>
      <c r="B1940" t="s">
        <v>2353</v>
      </c>
      <c r="C1940" t="s">
        <v>192</v>
      </c>
      <c r="D1940" t="s">
        <v>4963</v>
      </c>
      <c r="E1940" s="190" t="s">
        <v>2001</v>
      </c>
    </row>
    <row r="1941" spans="1:5" hidden="1" x14ac:dyDescent="0.25">
      <c r="A1941">
        <v>38098</v>
      </c>
      <c r="B1941" t="s">
        <v>2354</v>
      </c>
      <c r="C1941" t="s">
        <v>192</v>
      </c>
      <c r="D1941" t="s">
        <v>4963</v>
      </c>
      <c r="E1941" s="190" t="s">
        <v>2001</v>
      </c>
    </row>
    <row r="1942" spans="1:5" hidden="1" x14ac:dyDescent="0.25">
      <c r="A1942">
        <v>11186</v>
      </c>
      <c r="B1942" t="s">
        <v>2355</v>
      </c>
      <c r="C1942" t="s">
        <v>191</v>
      </c>
      <c r="D1942" t="s">
        <v>4963</v>
      </c>
      <c r="E1942" s="190" t="s">
        <v>8011</v>
      </c>
    </row>
    <row r="1943" spans="1:5" hidden="1" x14ac:dyDescent="0.25">
      <c r="A1943">
        <v>11558</v>
      </c>
      <c r="B1943" t="s">
        <v>2356</v>
      </c>
      <c r="C1943" t="s">
        <v>240</v>
      </c>
      <c r="D1943" t="s">
        <v>4963</v>
      </c>
      <c r="E1943" s="190" t="s">
        <v>5477</v>
      </c>
    </row>
    <row r="1944" spans="1:5" hidden="1" x14ac:dyDescent="0.25">
      <c r="A1944">
        <v>11557</v>
      </c>
      <c r="B1944" t="s">
        <v>2357</v>
      </c>
      <c r="C1944" t="s">
        <v>240</v>
      </c>
      <c r="D1944" t="s">
        <v>4963</v>
      </c>
      <c r="E1944" s="190" t="s">
        <v>5478</v>
      </c>
    </row>
    <row r="1945" spans="1:5" hidden="1" x14ac:dyDescent="0.25">
      <c r="A1945">
        <v>2759</v>
      </c>
      <c r="B1945" t="s">
        <v>2358</v>
      </c>
      <c r="C1945" t="s">
        <v>192</v>
      </c>
      <c r="D1945" t="s">
        <v>4977</v>
      </c>
      <c r="E1945" s="190" t="s">
        <v>297</v>
      </c>
    </row>
    <row r="1946" spans="1:5" hidden="1" x14ac:dyDescent="0.25">
      <c r="A1946">
        <v>38124</v>
      </c>
      <c r="B1946" t="s">
        <v>2359</v>
      </c>
      <c r="C1946" t="s">
        <v>192</v>
      </c>
      <c r="D1946" t="s">
        <v>4966</v>
      </c>
      <c r="E1946" s="190" t="s">
        <v>6826</v>
      </c>
    </row>
    <row r="1947" spans="1:5" hidden="1" x14ac:dyDescent="0.25">
      <c r="A1947">
        <v>38380</v>
      </c>
      <c r="B1947" t="s">
        <v>2360</v>
      </c>
      <c r="C1947" t="s">
        <v>192</v>
      </c>
      <c r="D1947" t="s">
        <v>4963</v>
      </c>
      <c r="E1947" s="190" t="s">
        <v>8012</v>
      </c>
    </row>
    <row r="1948" spans="1:5" hidden="1" x14ac:dyDescent="0.25">
      <c r="A1948">
        <v>42429</v>
      </c>
      <c r="B1948" t="s">
        <v>2361</v>
      </c>
      <c r="C1948" t="s">
        <v>192</v>
      </c>
      <c r="D1948" t="s">
        <v>4977</v>
      </c>
      <c r="E1948" s="190" t="s">
        <v>5479</v>
      </c>
    </row>
    <row r="1949" spans="1:5" hidden="1" x14ac:dyDescent="0.25">
      <c r="A1949">
        <v>39616</v>
      </c>
      <c r="B1949" t="s">
        <v>2362</v>
      </c>
      <c r="C1949" t="s">
        <v>192</v>
      </c>
      <c r="D1949" t="s">
        <v>4966</v>
      </c>
      <c r="E1949" s="190" t="s">
        <v>5480</v>
      </c>
    </row>
    <row r="1950" spans="1:5" hidden="1" x14ac:dyDescent="0.25">
      <c r="A1950">
        <v>39618</v>
      </c>
      <c r="B1950" t="s">
        <v>2363</v>
      </c>
      <c r="C1950" t="s">
        <v>192</v>
      </c>
      <c r="D1950" t="s">
        <v>4963</v>
      </c>
      <c r="E1950" s="190" t="s">
        <v>5481</v>
      </c>
    </row>
    <row r="1951" spans="1:5" hidden="1" x14ac:dyDescent="0.25">
      <c r="A1951">
        <v>39619</v>
      </c>
      <c r="B1951" t="s">
        <v>2364</v>
      </c>
      <c r="C1951" t="s">
        <v>192</v>
      </c>
      <c r="D1951" t="s">
        <v>4963</v>
      </c>
      <c r="E1951" s="190" t="s">
        <v>5482</v>
      </c>
    </row>
    <row r="1952" spans="1:5" hidden="1" x14ac:dyDescent="0.25">
      <c r="A1952">
        <v>39613</v>
      </c>
      <c r="B1952" t="s">
        <v>2365</v>
      </c>
      <c r="C1952" t="s">
        <v>192</v>
      </c>
      <c r="D1952" t="s">
        <v>4963</v>
      </c>
      <c r="E1952" s="190" t="s">
        <v>5483</v>
      </c>
    </row>
    <row r="1953" spans="1:5" hidden="1" x14ac:dyDescent="0.25">
      <c r="A1953">
        <v>39614</v>
      </c>
      <c r="B1953" t="s">
        <v>2366</v>
      </c>
      <c r="C1953" t="s">
        <v>192</v>
      </c>
      <c r="D1953" t="s">
        <v>4963</v>
      </c>
      <c r="E1953" s="190" t="s">
        <v>5484</v>
      </c>
    </row>
    <row r="1954" spans="1:5" hidden="1" x14ac:dyDescent="0.25">
      <c r="A1954">
        <v>38538</v>
      </c>
      <c r="B1954" t="s">
        <v>2367</v>
      </c>
      <c r="C1954" t="s">
        <v>194</v>
      </c>
      <c r="D1954" t="s">
        <v>4977</v>
      </c>
      <c r="E1954" s="190" t="s">
        <v>6399</v>
      </c>
    </row>
    <row r="1955" spans="1:5" hidden="1" x14ac:dyDescent="0.25">
      <c r="A1955">
        <v>38539</v>
      </c>
      <c r="B1955" t="s">
        <v>2368</v>
      </c>
      <c r="C1955" t="s">
        <v>194</v>
      </c>
      <c r="D1955" t="s">
        <v>4977</v>
      </c>
      <c r="E1955" s="190" t="s">
        <v>6400</v>
      </c>
    </row>
    <row r="1956" spans="1:5" hidden="1" x14ac:dyDescent="0.25">
      <c r="A1956">
        <v>38540</v>
      </c>
      <c r="B1956" t="s">
        <v>2369</v>
      </c>
      <c r="C1956" t="s">
        <v>194</v>
      </c>
      <c r="D1956" t="s">
        <v>4977</v>
      </c>
      <c r="E1956" s="190" t="s">
        <v>6401</v>
      </c>
    </row>
    <row r="1957" spans="1:5" hidden="1" x14ac:dyDescent="0.25">
      <c r="A1957">
        <v>38384</v>
      </c>
      <c r="B1957" t="s">
        <v>2370</v>
      </c>
      <c r="C1957" t="s">
        <v>192</v>
      </c>
      <c r="D1957" t="s">
        <v>4963</v>
      </c>
      <c r="E1957" s="190" t="s">
        <v>8013</v>
      </c>
    </row>
    <row r="1958" spans="1:5" hidden="1" x14ac:dyDescent="0.25">
      <c r="A1958">
        <v>13</v>
      </c>
      <c r="B1958" t="s">
        <v>2371</v>
      </c>
      <c r="C1958" t="s">
        <v>208</v>
      </c>
      <c r="D1958" t="s">
        <v>4963</v>
      </c>
      <c r="E1958" s="190" t="s">
        <v>2547</v>
      </c>
    </row>
    <row r="1959" spans="1:5" hidden="1" x14ac:dyDescent="0.25">
      <c r="A1959">
        <v>2762</v>
      </c>
      <c r="B1959" t="s">
        <v>2372</v>
      </c>
      <c r="C1959" t="s">
        <v>194</v>
      </c>
      <c r="D1959" t="s">
        <v>4977</v>
      </c>
      <c r="E1959" s="190" t="s">
        <v>7702</v>
      </c>
    </row>
    <row r="1960" spans="1:5" hidden="1" x14ac:dyDescent="0.25">
      <c r="A1960">
        <v>21142</v>
      </c>
      <c r="B1960" t="s">
        <v>2373</v>
      </c>
      <c r="C1960" t="s">
        <v>192</v>
      </c>
      <c r="D1960" t="s">
        <v>4963</v>
      </c>
      <c r="E1960" s="190" t="s">
        <v>8014</v>
      </c>
    </row>
    <row r="1961" spans="1:5" hidden="1" x14ac:dyDescent="0.25">
      <c r="A1961">
        <v>4223</v>
      </c>
      <c r="B1961" t="s">
        <v>2374</v>
      </c>
      <c r="C1961" t="s">
        <v>193</v>
      </c>
      <c r="D1961" t="s">
        <v>4966</v>
      </c>
      <c r="E1961" s="190" t="s">
        <v>6051</v>
      </c>
    </row>
    <row r="1962" spans="1:5" hidden="1" x14ac:dyDescent="0.25">
      <c r="A1962">
        <v>37372</v>
      </c>
      <c r="B1962" t="s">
        <v>5486</v>
      </c>
      <c r="C1962" t="s">
        <v>223</v>
      </c>
      <c r="D1962" t="s">
        <v>4966</v>
      </c>
      <c r="E1962" s="190" t="s">
        <v>231</v>
      </c>
    </row>
    <row r="1963" spans="1:5" hidden="1" x14ac:dyDescent="0.25">
      <c r="A1963">
        <v>40863</v>
      </c>
      <c r="B1963" t="s">
        <v>5487</v>
      </c>
      <c r="C1963" t="s">
        <v>224</v>
      </c>
      <c r="D1963" t="s">
        <v>4966</v>
      </c>
      <c r="E1963" s="190" t="s">
        <v>5488</v>
      </c>
    </row>
    <row r="1964" spans="1:5" hidden="1" x14ac:dyDescent="0.25">
      <c r="A1964">
        <v>38475</v>
      </c>
      <c r="B1964" t="s">
        <v>2375</v>
      </c>
      <c r="C1964" t="s">
        <v>192</v>
      </c>
      <c r="D1964" t="s">
        <v>4963</v>
      </c>
      <c r="E1964" s="190" t="s">
        <v>8015</v>
      </c>
    </row>
    <row r="1965" spans="1:5" hidden="1" x14ac:dyDescent="0.25">
      <c r="A1965">
        <v>38474</v>
      </c>
      <c r="B1965" t="s">
        <v>2376</v>
      </c>
      <c r="C1965" t="s">
        <v>192</v>
      </c>
      <c r="D1965" t="s">
        <v>4963</v>
      </c>
      <c r="E1965" s="190" t="s">
        <v>8016</v>
      </c>
    </row>
    <row r="1966" spans="1:5" hidden="1" x14ac:dyDescent="0.25">
      <c r="A1966">
        <v>10886</v>
      </c>
      <c r="B1966" t="s">
        <v>2377</v>
      </c>
      <c r="C1966" t="s">
        <v>192</v>
      </c>
      <c r="D1966" t="s">
        <v>4963</v>
      </c>
      <c r="E1966" s="190" t="s">
        <v>8017</v>
      </c>
    </row>
    <row r="1967" spans="1:5" hidden="1" x14ac:dyDescent="0.25">
      <c r="A1967">
        <v>10888</v>
      </c>
      <c r="B1967" t="s">
        <v>2378</v>
      </c>
      <c r="C1967" t="s">
        <v>192</v>
      </c>
      <c r="D1967" t="s">
        <v>4963</v>
      </c>
      <c r="E1967" s="190" t="s">
        <v>8018</v>
      </c>
    </row>
    <row r="1968" spans="1:5" hidden="1" x14ac:dyDescent="0.25">
      <c r="A1968">
        <v>10889</v>
      </c>
      <c r="B1968" t="s">
        <v>2379</v>
      </c>
      <c r="C1968" t="s">
        <v>192</v>
      </c>
      <c r="D1968" t="s">
        <v>4963</v>
      </c>
      <c r="E1968" s="190" t="s">
        <v>8019</v>
      </c>
    </row>
    <row r="1969" spans="1:5" hidden="1" x14ac:dyDescent="0.25">
      <c r="A1969">
        <v>10890</v>
      </c>
      <c r="B1969" t="s">
        <v>2380</v>
      </c>
      <c r="C1969" t="s">
        <v>192</v>
      </c>
      <c r="D1969" t="s">
        <v>4963</v>
      </c>
      <c r="E1969" s="190" t="s">
        <v>8020</v>
      </c>
    </row>
    <row r="1970" spans="1:5" hidden="1" x14ac:dyDescent="0.25">
      <c r="A1970">
        <v>10891</v>
      </c>
      <c r="B1970" t="s">
        <v>2381</v>
      </c>
      <c r="C1970" t="s">
        <v>192</v>
      </c>
      <c r="D1970" t="s">
        <v>4963</v>
      </c>
      <c r="E1970" s="190" t="s">
        <v>8021</v>
      </c>
    </row>
    <row r="1971" spans="1:5" hidden="1" x14ac:dyDescent="0.25">
      <c r="A1971">
        <v>10892</v>
      </c>
      <c r="B1971" t="s">
        <v>2382</v>
      </c>
      <c r="C1971" t="s">
        <v>192</v>
      </c>
      <c r="D1971" t="s">
        <v>4966</v>
      </c>
      <c r="E1971" s="190" t="s">
        <v>8022</v>
      </c>
    </row>
    <row r="1972" spans="1:5" hidden="1" x14ac:dyDescent="0.25">
      <c r="A1972">
        <v>20977</v>
      </c>
      <c r="B1972" t="s">
        <v>2383</v>
      </c>
      <c r="C1972" t="s">
        <v>192</v>
      </c>
      <c r="D1972" t="s">
        <v>4963</v>
      </c>
      <c r="E1972" s="190" t="s">
        <v>8023</v>
      </c>
    </row>
    <row r="1973" spans="1:5" hidden="1" x14ac:dyDescent="0.25">
      <c r="A1973">
        <v>3073</v>
      </c>
      <c r="B1973" t="s">
        <v>8024</v>
      </c>
      <c r="C1973" t="s">
        <v>192</v>
      </c>
      <c r="D1973" t="s">
        <v>4977</v>
      </c>
      <c r="E1973" s="190" t="s">
        <v>8025</v>
      </c>
    </row>
    <row r="1974" spans="1:5" hidden="1" x14ac:dyDescent="0.25">
      <c r="A1974">
        <v>3074</v>
      </c>
      <c r="B1974" t="s">
        <v>8026</v>
      </c>
      <c r="C1974" t="s">
        <v>192</v>
      </c>
      <c r="D1974" t="s">
        <v>4977</v>
      </c>
      <c r="E1974" s="190" t="s">
        <v>8027</v>
      </c>
    </row>
    <row r="1975" spans="1:5" hidden="1" x14ac:dyDescent="0.25">
      <c r="A1975">
        <v>3076</v>
      </c>
      <c r="B1975" t="s">
        <v>8028</v>
      </c>
      <c r="C1975" t="s">
        <v>192</v>
      </c>
      <c r="D1975" t="s">
        <v>4977</v>
      </c>
      <c r="E1975" s="190" t="s">
        <v>8029</v>
      </c>
    </row>
    <row r="1976" spans="1:5" hidden="1" x14ac:dyDescent="0.25">
      <c r="A1976">
        <v>3075</v>
      </c>
      <c r="B1976" t="s">
        <v>8030</v>
      </c>
      <c r="C1976" t="s">
        <v>192</v>
      </c>
      <c r="D1976" t="s">
        <v>4977</v>
      </c>
      <c r="E1976" s="190" t="s">
        <v>8031</v>
      </c>
    </row>
    <row r="1977" spans="1:5" hidden="1" x14ac:dyDescent="0.25">
      <c r="A1977">
        <v>10781</v>
      </c>
      <c r="B1977" t="s">
        <v>8032</v>
      </c>
      <c r="C1977" t="s">
        <v>192</v>
      </c>
      <c r="D1977" t="s">
        <v>4977</v>
      </c>
      <c r="E1977" s="190" t="s">
        <v>5276</v>
      </c>
    </row>
    <row r="1978" spans="1:5" hidden="1" x14ac:dyDescent="0.25">
      <c r="A1978">
        <v>43612</v>
      </c>
      <c r="B1978" t="s">
        <v>2385</v>
      </c>
      <c r="C1978" t="s">
        <v>308</v>
      </c>
      <c r="D1978" t="s">
        <v>4963</v>
      </c>
      <c r="E1978" s="190" t="s">
        <v>8033</v>
      </c>
    </row>
    <row r="1979" spans="1:5" hidden="1" x14ac:dyDescent="0.25">
      <c r="A1979">
        <v>43613</v>
      </c>
      <c r="B1979" t="s">
        <v>2386</v>
      </c>
      <c r="C1979" t="s">
        <v>308</v>
      </c>
      <c r="D1979" t="s">
        <v>4963</v>
      </c>
      <c r="E1979" s="190" t="s">
        <v>7003</v>
      </c>
    </row>
    <row r="1980" spans="1:5" hidden="1" x14ac:dyDescent="0.25">
      <c r="A1980">
        <v>11480</v>
      </c>
      <c r="B1980" t="s">
        <v>2387</v>
      </c>
      <c r="C1980" t="s">
        <v>308</v>
      </c>
      <c r="D1980" t="s">
        <v>4963</v>
      </c>
      <c r="E1980" s="190" t="s">
        <v>8034</v>
      </c>
    </row>
    <row r="1981" spans="1:5" hidden="1" x14ac:dyDescent="0.25">
      <c r="A1981">
        <v>11469</v>
      </c>
      <c r="B1981" t="s">
        <v>2388</v>
      </c>
      <c r="C1981" t="s">
        <v>192</v>
      </c>
      <c r="D1981" t="s">
        <v>4963</v>
      </c>
      <c r="E1981" s="190" t="s">
        <v>8035</v>
      </c>
    </row>
    <row r="1982" spans="1:5" hidden="1" x14ac:dyDescent="0.25">
      <c r="A1982">
        <v>11468</v>
      </c>
      <c r="B1982" t="s">
        <v>2389</v>
      </c>
      <c r="C1982" t="s">
        <v>192</v>
      </c>
      <c r="D1982" t="s">
        <v>4963</v>
      </c>
      <c r="E1982" s="190" t="s">
        <v>8035</v>
      </c>
    </row>
    <row r="1983" spans="1:5" hidden="1" x14ac:dyDescent="0.25">
      <c r="A1983">
        <v>11484</v>
      </c>
      <c r="B1983" t="s">
        <v>2390</v>
      </c>
      <c r="C1983" t="s">
        <v>192</v>
      </c>
      <c r="D1983" t="s">
        <v>4963</v>
      </c>
      <c r="E1983" s="190" t="s">
        <v>8036</v>
      </c>
    </row>
    <row r="1984" spans="1:5" hidden="1" x14ac:dyDescent="0.25">
      <c r="A1984">
        <v>38155</v>
      </c>
      <c r="B1984" t="s">
        <v>2391</v>
      </c>
      <c r="C1984" t="s">
        <v>192</v>
      </c>
      <c r="D1984" t="s">
        <v>4963</v>
      </c>
      <c r="E1984" s="190" t="s">
        <v>8037</v>
      </c>
    </row>
    <row r="1985" spans="1:5" hidden="1" x14ac:dyDescent="0.25">
      <c r="A1985">
        <v>11467</v>
      </c>
      <c r="B1985" t="s">
        <v>2392</v>
      </c>
      <c r="C1985" t="s">
        <v>192</v>
      </c>
      <c r="D1985" t="s">
        <v>4963</v>
      </c>
      <c r="E1985" s="190" t="s">
        <v>8038</v>
      </c>
    </row>
    <row r="1986" spans="1:5" hidden="1" x14ac:dyDescent="0.25">
      <c r="A1986">
        <v>38153</v>
      </c>
      <c r="B1986" t="s">
        <v>2393</v>
      </c>
      <c r="C1986" t="s">
        <v>308</v>
      </c>
      <c r="D1986" t="s">
        <v>4963</v>
      </c>
      <c r="E1986" s="190" t="s">
        <v>8039</v>
      </c>
    </row>
    <row r="1987" spans="1:5" hidden="1" x14ac:dyDescent="0.25">
      <c r="A1987">
        <v>43607</v>
      </c>
      <c r="B1987" t="s">
        <v>2394</v>
      </c>
      <c r="C1987" t="s">
        <v>308</v>
      </c>
      <c r="D1987" t="s">
        <v>4963</v>
      </c>
      <c r="E1987" s="190" t="s">
        <v>8040</v>
      </c>
    </row>
    <row r="1988" spans="1:5" hidden="1" x14ac:dyDescent="0.25">
      <c r="A1988">
        <v>3080</v>
      </c>
      <c r="B1988" t="s">
        <v>2395</v>
      </c>
      <c r="C1988" t="s">
        <v>308</v>
      </c>
      <c r="D1988" t="s">
        <v>4966</v>
      </c>
      <c r="E1988" s="190" t="s">
        <v>8041</v>
      </c>
    </row>
    <row r="1989" spans="1:5" hidden="1" x14ac:dyDescent="0.25">
      <c r="A1989">
        <v>3081</v>
      </c>
      <c r="B1989" t="s">
        <v>2396</v>
      </c>
      <c r="C1989" t="s">
        <v>308</v>
      </c>
      <c r="D1989" t="s">
        <v>4963</v>
      </c>
      <c r="E1989" s="190" t="s">
        <v>8042</v>
      </c>
    </row>
    <row r="1990" spans="1:5" hidden="1" x14ac:dyDescent="0.25">
      <c r="A1990">
        <v>3090</v>
      </c>
      <c r="B1990" t="s">
        <v>2397</v>
      </c>
      <c r="C1990" t="s">
        <v>308</v>
      </c>
      <c r="D1990" t="s">
        <v>4963</v>
      </c>
      <c r="E1990" s="190" t="s">
        <v>7024</v>
      </c>
    </row>
    <row r="1991" spans="1:5" hidden="1" x14ac:dyDescent="0.25">
      <c r="A1991">
        <v>43611</v>
      </c>
      <c r="B1991" t="s">
        <v>2398</v>
      </c>
      <c r="C1991" t="s">
        <v>308</v>
      </c>
      <c r="D1991" t="s">
        <v>4963</v>
      </c>
      <c r="E1991" s="190" t="s">
        <v>8043</v>
      </c>
    </row>
    <row r="1992" spans="1:5" hidden="1" x14ac:dyDescent="0.25">
      <c r="A1992">
        <v>3103</v>
      </c>
      <c r="B1992" t="s">
        <v>2399</v>
      </c>
      <c r="C1992" t="s">
        <v>192</v>
      </c>
      <c r="D1992" t="s">
        <v>4963</v>
      </c>
      <c r="E1992" s="190" t="s">
        <v>8044</v>
      </c>
    </row>
    <row r="1993" spans="1:5" hidden="1" x14ac:dyDescent="0.25">
      <c r="A1993">
        <v>3097</v>
      </c>
      <c r="B1993" t="s">
        <v>2400</v>
      </c>
      <c r="C1993" t="s">
        <v>308</v>
      </c>
      <c r="D1993" t="s">
        <v>4963</v>
      </c>
      <c r="E1993" s="190" t="s">
        <v>8045</v>
      </c>
    </row>
    <row r="1994" spans="1:5" hidden="1" x14ac:dyDescent="0.25">
      <c r="A1994">
        <v>3099</v>
      </c>
      <c r="B1994" t="s">
        <v>2401</v>
      </c>
      <c r="C1994" t="s">
        <v>308</v>
      </c>
      <c r="D1994" t="s">
        <v>4963</v>
      </c>
      <c r="E1994" s="190" t="s">
        <v>8046</v>
      </c>
    </row>
    <row r="1995" spans="1:5" hidden="1" x14ac:dyDescent="0.25">
      <c r="A1995">
        <v>38151</v>
      </c>
      <c r="B1995" t="s">
        <v>2402</v>
      </c>
      <c r="C1995" t="s">
        <v>308</v>
      </c>
      <c r="D1995" t="s">
        <v>4963</v>
      </c>
      <c r="E1995" s="190" t="s">
        <v>8047</v>
      </c>
    </row>
    <row r="1996" spans="1:5" hidden="1" x14ac:dyDescent="0.25">
      <c r="A1996">
        <v>38152</v>
      </c>
      <c r="B1996" t="s">
        <v>2403</v>
      </c>
      <c r="C1996" t="s">
        <v>308</v>
      </c>
      <c r="D1996" t="s">
        <v>4963</v>
      </c>
      <c r="E1996" s="190" t="s">
        <v>5328</v>
      </c>
    </row>
    <row r="1997" spans="1:5" hidden="1" x14ac:dyDescent="0.25">
      <c r="A1997">
        <v>43610</v>
      </c>
      <c r="B1997" t="s">
        <v>2404</v>
      </c>
      <c r="C1997" t="s">
        <v>308</v>
      </c>
      <c r="D1997" t="s">
        <v>4963</v>
      </c>
      <c r="E1997" s="190" t="s">
        <v>8048</v>
      </c>
    </row>
    <row r="1998" spans="1:5" hidden="1" x14ac:dyDescent="0.25">
      <c r="A1998">
        <v>3093</v>
      </c>
      <c r="B1998" t="s">
        <v>2405</v>
      </c>
      <c r="C1998" t="s">
        <v>308</v>
      </c>
      <c r="D1998" t="s">
        <v>4963</v>
      </c>
      <c r="E1998" s="190" t="s">
        <v>8046</v>
      </c>
    </row>
    <row r="1999" spans="1:5" hidden="1" x14ac:dyDescent="0.25">
      <c r="A1999">
        <v>38165</v>
      </c>
      <c r="B1999" t="s">
        <v>2406</v>
      </c>
      <c r="C1999" t="s">
        <v>308</v>
      </c>
      <c r="D1999" t="s">
        <v>4963</v>
      </c>
      <c r="E1999" s="190" t="s">
        <v>5491</v>
      </c>
    </row>
    <row r="2000" spans="1:5" hidden="1" x14ac:dyDescent="0.25">
      <c r="A2000">
        <v>38177</v>
      </c>
      <c r="B2000" t="s">
        <v>2407</v>
      </c>
      <c r="C2000" t="s">
        <v>192</v>
      </c>
      <c r="D2000" t="s">
        <v>4963</v>
      </c>
      <c r="E2000" s="190" t="s">
        <v>5492</v>
      </c>
    </row>
    <row r="2001" spans="1:5" hidden="1" x14ac:dyDescent="0.25">
      <c r="A2001">
        <v>11458</v>
      </c>
      <c r="B2001" t="s">
        <v>2408</v>
      </c>
      <c r="C2001" t="s">
        <v>192</v>
      </c>
      <c r="D2001" t="s">
        <v>4963</v>
      </c>
      <c r="E2001" s="190" t="s">
        <v>363</v>
      </c>
    </row>
    <row r="2002" spans="1:5" hidden="1" x14ac:dyDescent="0.25">
      <c r="A2002">
        <v>3108</v>
      </c>
      <c r="B2002" t="s">
        <v>2409</v>
      </c>
      <c r="C2002" t="s">
        <v>192</v>
      </c>
      <c r="D2002" t="s">
        <v>4963</v>
      </c>
      <c r="E2002" s="190" t="s">
        <v>5493</v>
      </c>
    </row>
    <row r="2003" spans="1:5" hidden="1" x14ac:dyDescent="0.25">
      <c r="A2003">
        <v>3105</v>
      </c>
      <c r="B2003" t="s">
        <v>2410</v>
      </c>
      <c r="C2003" t="s">
        <v>192</v>
      </c>
      <c r="D2003" t="s">
        <v>4963</v>
      </c>
      <c r="E2003" s="190" t="s">
        <v>5494</v>
      </c>
    </row>
    <row r="2004" spans="1:5" hidden="1" x14ac:dyDescent="0.25">
      <c r="A2004">
        <v>38178</v>
      </c>
      <c r="B2004" t="s">
        <v>2411</v>
      </c>
      <c r="C2004" t="s">
        <v>192</v>
      </c>
      <c r="D2004" t="s">
        <v>4963</v>
      </c>
      <c r="E2004" s="190" t="s">
        <v>5495</v>
      </c>
    </row>
    <row r="2005" spans="1:5" hidden="1" x14ac:dyDescent="0.25">
      <c r="A2005">
        <v>43575</v>
      </c>
      <c r="B2005" t="s">
        <v>2412</v>
      </c>
      <c r="C2005" t="s">
        <v>192</v>
      </c>
      <c r="D2005" t="s">
        <v>4963</v>
      </c>
      <c r="E2005" s="190" t="s">
        <v>5496</v>
      </c>
    </row>
    <row r="2006" spans="1:5" hidden="1" x14ac:dyDescent="0.25">
      <c r="A2006">
        <v>43577</v>
      </c>
      <c r="B2006" t="s">
        <v>2413</v>
      </c>
      <c r="C2006" t="s">
        <v>192</v>
      </c>
      <c r="D2006" t="s">
        <v>4963</v>
      </c>
      <c r="E2006" s="190" t="s">
        <v>5497</v>
      </c>
    </row>
    <row r="2007" spans="1:5" hidden="1" x14ac:dyDescent="0.25">
      <c r="A2007">
        <v>43458</v>
      </c>
      <c r="B2007" t="s">
        <v>2414</v>
      </c>
      <c r="C2007" t="s">
        <v>223</v>
      </c>
      <c r="D2007" t="s">
        <v>4966</v>
      </c>
      <c r="E2007" s="190" t="s">
        <v>257</v>
      </c>
    </row>
    <row r="2008" spans="1:5" hidden="1" x14ac:dyDescent="0.25">
      <c r="A2008">
        <v>43470</v>
      </c>
      <c r="B2008" t="s">
        <v>2415</v>
      </c>
      <c r="C2008" t="s">
        <v>224</v>
      </c>
      <c r="D2008" t="s">
        <v>4966</v>
      </c>
      <c r="E2008" s="190" t="s">
        <v>2753</v>
      </c>
    </row>
    <row r="2009" spans="1:5" hidden="1" x14ac:dyDescent="0.25">
      <c r="A2009">
        <v>43459</v>
      </c>
      <c r="B2009" t="s">
        <v>2416</v>
      </c>
      <c r="C2009" t="s">
        <v>223</v>
      </c>
      <c r="D2009" t="s">
        <v>4966</v>
      </c>
      <c r="E2009" s="190" t="s">
        <v>204</v>
      </c>
    </row>
    <row r="2010" spans="1:5" hidden="1" x14ac:dyDescent="0.25">
      <c r="A2010">
        <v>43471</v>
      </c>
      <c r="B2010" t="s">
        <v>2417</v>
      </c>
      <c r="C2010" t="s">
        <v>224</v>
      </c>
      <c r="D2010" t="s">
        <v>4966</v>
      </c>
      <c r="E2010" s="190" t="s">
        <v>5498</v>
      </c>
    </row>
    <row r="2011" spans="1:5" hidden="1" x14ac:dyDescent="0.25">
      <c r="A2011">
        <v>43460</v>
      </c>
      <c r="B2011" t="s">
        <v>2418</v>
      </c>
      <c r="C2011" t="s">
        <v>223</v>
      </c>
      <c r="D2011" t="s">
        <v>4966</v>
      </c>
      <c r="E2011" s="190" t="s">
        <v>5499</v>
      </c>
    </row>
    <row r="2012" spans="1:5" hidden="1" x14ac:dyDescent="0.25">
      <c r="A2012">
        <v>43472</v>
      </c>
      <c r="B2012" t="s">
        <v>2419</v>
      </c>
      <c r="C2012" t="s">
        <v>224</v>
      </c>
      <c r="D2012" t="s">
        <v>4966</v>
      </c>
      <c r="E2012" s="190" t="s">
        <v>2748</v>
      </c>
    </row>
    <row r="2013" spans="1:5" hidden="1" x14ac:dyDescent="0.25">
      <c r="A2013">
        <v>43461</v>
      </c>
      <c r="B2013" t="s">
        <v>2420</v>
      </c>
      <c r="C2013" t="s">
        <v>223</v>
      </c>
      <c r="D2013" t="s">
        <v>4966</v>
      </c>
      <c r="E2013" s="190" t="s">
        <v>396</v>
      </c>
    </row>
    <row r="2014" spans="1:5" hidden="1" x14ac:dyDescent="0.25">
      <c r="A2014">
        <v>43473</v>
      </c>
      <c r="B2014" t="s">
        <v>2421</v>
      </c>
      <c r="C2014" t="s">
        <v>224</v>
      </c>
      <c r="D2014" t="s">
        <v>4966</v>
      </c>
      <c r="E2014" s="190" t="s">
        <v>5500</v>
      </c>
    </row>
    <row r="2015" spans="1:5" hidden="1" x14ac:dyDescent="0.25">
      <c r="A2015">
        <v>43463</v>
      </c>
      <c r="B2015" t="s">
        <v>2422</v>
      </c>
      <c r="C2015" t="s">
        <v>223</v>
      </c>
      <c r="D2015" t="s">
        <v>4966</v>
      </c>
      <c r="E2015" s="190" t="s">
        <v>392</v>
      </c>
    </row>
    <row r="2016" spans="1:5" hidden="1" x14ac:dyDescent="0.25">
      <c r="A2016">
        <v>43475</v>
      </c>
      <c r="B2016" t="s">
        <v>2423</v>
      </c>
      <c r="C2016" t="s">
        <v>224</v>
      </c>
      <c r="D2016" t="s">
        <v>4966</v>
      </c>
      <c r="E2016" s="190" t="s">
        <v>5501</v>
      </c>
    </row>
    <row r="2017" spans="1:5" hidden="1" x14ac:dyDescent="0.25">
      <c r="A2017">
        <v>43462</v>
      </c>
      <c r="B2017" t="s">
        <v>2424</v>
      </c>
      <c r="C2017" t="s">
        <v>223</v>
      </c>
      <c r="D2017" t="s">
        <v>4966</v>
      </c>
      <c r="E2017" s="190" t="s">
        <v>337</v>
      </c>
    </row>
    <row r="2018" spans="1:5" hidden="1" x14ac:dyDescent="0.25">
      <c r="A2018">
        <v>43474</v>
      </c>
      <c r="B2018" t="s">
        <v>2425</v>
      </c>
      <c r="C2018" t="s">
        <v>224</v>
      </c>
      <c r="D2018" t="s">
        <v>4966</v>
      </c>
      <c r="E2018" s="190" t="s">
        <v>235</v>
      </c>
    </row>
    <row r="2019" spans="1:5" hidden="1" x14ac:dyDescent="0.25">
      <c r="A2019">
        <v>43464</v>
      </c>
      <c r="B2019" t="s">
        <v>2426</v>
      </c>
      <c r="C2019" t="s">
        <v>223</v>
      </c>
      <c r="D2019" t="s">
        <v>4966</v>
      </c>
      <c r="E2019" s="190" t="s">
        <v>337</v>
      </c>
    </row>
    <row r="2020" spans="1:5" hidden="1" x14ac:dyDescent="0.25">
      <c r="A2020">
        <v>43476</v>
      </c>
      <c r="B2020" t="s">
        <v>2427</v>
      </c>
      <c r="C2020" t="s">
        <v>224</v>
      </c>
      <c r="D2020" t="s">
        <v>4966</v>
      </c>
      <c r="E2020" s="190" t="s">
        <v>337</v>
      </c>
    </row>
    <row r="2021" spans="1:5" hidden="1" x14ac:dyDescent="0.25">
      <c r="A2021">
        <v>43465</v>
      </c>
      <c r="B2021" t="s">
        <v>2428</v>
      </c>
      <c r="C2021" t="s">
        <v>223</v>
      </c>
      <c r="D2021" t="s">
        <v>4966</v>
      </c>
      <c r="E2021" s="190" t="s">
        <v>197</v>
      </c>
    </row>
    <row r="2022" spans="1:5" hidden="1" x14ac:dyDescent="0.25">
      <c r="A2022">
        <v>43477</v>
      </c>
      <c r="B2022" t="s">
        <v>2429</v>
      </c>
      <c r="C2022" t="s">
        <v>224</v>
      </c>
      <c r="D2022" t="s">
        <v>4966</v>
      </c>
      <c r="E2022" s="190" t="s">
        <v>5502</v>
      </c>
    </row>
    <row r="2023" spans="1:5" hidden="1" x14ac:dyDescent="0.25">
      <c r="A2023">
        <v>43466</v>
      </c>
      <c r="B2023" t="s">
        <v>2430</v>
      </c>
      <c r="C2023" t="s">
        <v>223</v>
      </c>
      <c r="D2023" t="s">
        <v>4966</v>
      </c>
      <c r="E2023" s="190" t="s">
        <v>202</v>
      </c>
    </row>
    <row r="2024" spans="1:5" hidden="1" x14ac:dyDescent="0.25">
      <c r="A2024">
        <v>43478</v>
      </c>
      <c r="B2024" t="s">
        <v>2431</v>
      </c>
      <c r="C2024" t="s">
        <v>224</v>
      </c>
      <c r="D2024" t="s">
        <v>4966</v>
      </c>
      <c r="E2024" s="190" t="s">
        <v>5503</v>
      </c>
    </row>
    <row r="2025" spans="1:5" hidden="1" x14ac:dyDescent="0.25">
      <c r="A2025">
        <v>43467</v>
      </c>
      <c r="B2025" t="s">
        <v>2432</v>
      </c>
      <c r="C2025" t="s">
        <v>223</v>
      </c>
      <c r="D2025" t="s">
        <v>4966</v>
      </c>
      <c r="E2025" s="190" t="s">
        <v>398</v>
      </c>
    </row>
    <row r="2026" spans="1:5" hidden="1" x14ac:dyDescent="0.25">
      <c r="A2026">
        <v>43479</v>
      </c>
      <c r="B2026" t="s">
        <v>2433</v>
      </c>
      <c r="C2026" t="s">
        <v>224</v>
      </c>
      <c r="D2026" t="s">
        <v>4966</v>
      </c>
      <c r="E2026" s="190" t="s">
        <v>5504</v>
      </c>
    </row>
    <row r="2027" spans="1:5" hidden="1" x14ac:dyDescent="0.25">
      <c r="A2027">
        <v>43468</v>
      </c>
      <c r="B2027" t="s">
        <v>2434</v>
      </c>
      <c r="C2027" t="s">
        <v>223</v>
      </c>
      <c r="D2027" t="s">
        <v>4966</v>
      </c>
      <c r="E2027" s="190" t="s">
        <v>5505</v>
      </c>
    </row>
    <row r="2028" spans="1:5" hidden="1" x14ac:dyDescent="0.25">
      <c r="A2028">
        <v>43480</v>
      </c>
      <c r="B2028" t="s">
        <v>2435</v>
      </c>
      <c r="C2028" t="s">
        <v>224</v>
      </c>
      <c r="D2028" t="s">
        <v>4966</v>
      </c>
      <c r="E2028" s="190" t="s">
        <v>5506</v>
      </c>
    </row>
    <row r="2029" spans="1:5" hidden="1" x14ac:dyDescent="0.25">
      <c r="A2029">
        <v>43469</v>
      </c>
      <c r="B2029" t="s">
        <v>2436</v>
      </c>
      <c r="C2029" t="s">
        <v>223</v>
      </c>
      <c r="D2029" t="s">
        <v>4966</v>
      </c>
      <c r="E2029" s="190" t="s">
        <v>395</v>
      </c>
    </row>
    <row r="2030" spans="1:5" hidden="1" x14ac:dyDescent="0.25">
      <c r="A2030">
        <v>43481</v>
      </c>
      <c r="B2030" t="s">
        <v>2437</v>
      </c>
      <c r="C2030" t="s">
        <v>224</v>
      </c>
      <c r="D2030" t="s">
        <v>4966</v>
      </c>
      <c r="E2030" s="190" t="s">
        <v>422</v>
      </c>
    </row>
    <row r="2031" spans="1:5" hidden="1" x14ac:dyDescent="0.25">
      <c r="A2031">
        <v>3119</v>
      </c>
      <c r="B2031" t="s">
        <v>2438</v>
      </c>
      <c r="C2031" t="s">
        <v>192</v>
      </c>
      <c r="D2031" t="s">
        <v>4963</v>
      </c>
      <c r="E2031" s="190" t="s">
        <v>344</v>
      </c>
    </row>
    <row r="2032" spans="1:5" hidden="1" x14ac:dyDescent="0.25">
      <c r="A2032">
        <v>3122</v>
      </c>
      <c r="B2032" t="s">
        <v>2440</v>
      </c>
      <c r="C2032" t="s">
        <v>192</v>
      </c>
      <c r="D2032" t="s">
        <v>4963</v>
      </c>
      <c r="E2032" s="190" t="s">
        <v>5507</v>
      </c>
    </row>
    <row r="2033" spans="1:5" hidden="1" x14ac:dyDescent="0.25">
      <c r="A2033">
        <v>3121</v>
      </c>
      <c r="B2033" t="s">
        <v>2441</v>
      </c>
      <c r="C2033" t="s">
        <v>192</v>
      </c>
      <c r="D2033" t="s">
        <v>4963</v>
      </c>
      <c r="E2033" s="190" t="s">
        <v>1354</v>
      </c>
    </row>
    <row r="2034" spans="1:5" hidden="1" x14ac:dyDescent="0.25">
      <c r="A2034">
        <v>3120</v>
      </c>
      <c r="B2034" t="s">
        <v>2442</v>
      </c>
      <c r="C2034" t="s">
        <v>192</v>
      </c>
      <c r="D2034" t="s">
        <v>4963</v>
      </c>
      <c r="E2034" s="190" t="s">
        <v>4958</v>
      </c>
    </row>
    <row r="2035" spans="1:5" hidden="1" x14ac:dyDescent="0.25">
      <c r="A2035">
        <v>11455</v>
      </c>
      <c r="B2035" t="s">
        <v>2443</v>
      </c>
      <c r="C2035" t="s">
        <v>192</v>
      </c>
      <c r="D2035" t="s">
        <v>4963</v>
      </c>
      <c r="E2035" s="190" t="s">
        <v>401</v>
      </c>
    </row>
    <row r="2036" spans="1:5" hidden="1" x14ac:dyDescent="0.25">
      <c r="A2036">
        <v>11456</v>
      </c>
      <c r="B2036" t="s">
        <v>2444</v>
      </c>
      <c r="C2036" t="s">
        <v>192</v>
      </c>
      <c r="D2036" t="s">
        <v>4963</v>
      </c>
      <c r="E2036" s="190" t="s">
        <v>670</v>
      </c>
    </row>
    <row r="2037" spans="1:5" hidden="1" x14ac:dyDescent="0.25">
      <c r="A2037">
        <v>3107</v>
      </c>
      <c r="B2037" t="s">
        <v>2445</v>
      </c>
      <c r="C2037" t="s">
        <v>192</v>
      </c>
      <c r="D2037" t="s">
        <v>4963</v>
      </c>
      <c r="E2037" s="190" t="s">
        <v>5508</v>
      </c>
    </row>
    <row r="2038" spans="1:5" hidden="1" x14ac:dyDescent="0.25">
      <c r="A2038">
        <v>43583</v>
      </c>
      <c r="B2038" t="s">
        <v>2446</v>
      </c>
      <c r="C2038" t="s">
        <v>192</v>
      </c>
      <c r="D2038" t="s">
        <v>4963</v>
      </c>
      <c r="E2038" s="190" t="s">
        <v>416</v>
      </c>
    </row>
    <row r="2039" spans="1:5" hidden="1" x14ac:dyDescent="0.25">
      <c r="A2039">
        <v>43586</v>
      </c>
      <c r="B2039" t="s">
        <v>2447</v>
      </c>
      <c r="C2039" t="s">
        <v>192</v>
      </c>
      <c r="D2039" t="s">
        <v>4963</v>
      </c>
      <c r="E2039" s="190" t="s">
        <v>5509</v>
      </c>
    </row>
    <row r="2040" spans="1:5" hidden="1" x14ac:dyDescent="0.25">
      <c r="A2040">
        <v>11461</v>
      </c>
      <c r="B2040" t="s">
        <v>2448</v>
      </c>
      <c r="C2040" t="s">
        <v>192</v>
      </c>
      <c r="D2040" t="s">
        <v>4963</v>
      </c>
      <c r="E2040" s="190" t="s">
        <v>5206</v>
      </c>
    </row>
    <row r="2041" spans="1:5" hidden="1" x14ac:dyDescent="0.25">
      <c r="A2041">
        <v>43587</v>
      </c>
      <c r="B2041" t="s">
        <v>2449</v>
      </c>
      <c r="C2041" t="s">
        <v>192</v>
      </c>
      <c r="D2041" t="s">
        <v>4963</v>
      </c>
      <c r="E2041" s="190" t="s">
        <v>5510</v>
      </c>
    </row>
    <row r="2042" spans="1:5" hidden="1" x14ac:dyDescent="0.25">
      <c r="A2042">
        <v>3106</v>
      </c>
      <c r="B2042" t="s">
        <v>8049</v>
      </c>
      <c r="C2042" t="s">
        <v>192</v>
      </c>
      <c r="D2042" t="s">
        <v>4963</v>
      </c>
      <c r="E2042" s="190" t="s">
        <v>5511</v>
      </c>
    </row>
    <row r="2043" spans="1:5" hidden="1" x14ac:dyDescent="0.25">
      <c r="A2043">
        <v>44539</v>
      </c>
      <c r="B2043" t="s">
        <v>2450</v>
      </c>
      <c r="C2043" t="s">
        <v>208</v>
      </c>
      <c r="D2043" t="s">
        <v>4977</v>
      </c>
      <c r="E2043" s="190" t="s">
        <v>361</v>
      </c>
    </row>
    <row r="2044" spans="1:5" hidden="1" x14ac:dyDescent="0.25">
      <c r="A2044">
        <v>3123</v>
      </c>
      <c r="B2044" t="s">
        <v>2451</v>
      </c>
      <c r="C2044" t="s">
        <v>208</v>
      </c>
      <c r="D2044" t="s">
        <v>4977</v>
      </c>
      <c r="E2044" s="190" t="s">
        <v>306</v>
      </c>
    </row>
    <row r="2045" spans="1:5" hidden="1" x14ac:dyDescent="0.25">
      <c r="A2045">
        <v>38125</v>
      </c>
      <c r="B2045" t="s">
        <v>2452</v>
      </c>
      <c r="C2045" t="s">
        <v>208</v>
      </c>
      <c r="D2045" t="s">
        <v>4963</v>
      </c>
      <c r="E2045" s="190" t="s">
        <v>266</v>
      </c>
    </row>
    <row r="2046" spans="1:5" hidden="1" x14ac:dyDescent="0.25">
      <c r="A2046">
        <v>39014</v>
      </c>
      <c r="B2046" t="s">
        <v>2453</v>
      </c>
      <c r="C2046" t="s">
        <v>208</v>
      </c>
      <c r="D2046" t="s">
        <v>4963</v>
      </c>
      <c r="E2046" s="190" t="s">
        <v>2827</v>
      </c>
    </row>
    <row r="2047" spans="1:5" hidden="1" x14ac:dyDescent="0.25">
      <c r="A2047">
        <v>39365</v>
      </c>
      <c r="B2047" t="s">
        <v>2454</v>
      </c>
      <c r="C2047" t="s">
        <v>192</v>
      </c>
      <c r="D2047" t="s">
        <v>4963</v>
      </c>
      <c r="E2047" s="190" t="s">
        <v>5512</v>
      </c>
    </row>
    <row r="2048" spans="1:5" hidden="1" x14ac:dyDescent="0.25">
      <c r="A2048">
        <v>39366</v>
      </c>
      <c r="B2048" t="s">
        <v>2455</v>
      </c>
      <c r="C2048" t="s">
        <v>192</v>
      </c>
      <c r="D2048" t="s">
        <v>4963</v>
      </c>
      <c r="E2048" s="190" t="s">
        <v>5513</v>
      </c>
    </row>
    <row r="2049" spans="1:5" hidden="1" x14ac:dyDescent="0.25">
      <c r="A2049">
        <v>39367</v>
      </c>
      <c r="B2049" t="s">
        <v>2456</v>
      </c>
      <c r="C2049" t="s">
        <v>192</v>
      </c>
      <c r="D2049" t="s">
        <v>4963</v>
      </c>
      <c r="E2049" s="190" t="s">
        <v>5514</v>
      </c>
    </row>
    <row r="2050" spans="1:5" hidden="1" x14ac:dyDescent="0.25">
      <c r="A2050">
        <v>37394</v>
      </c>
      <c r="B2050" t="s">
        <v>2457</v>
      </c>
      <c r="C2050" t="s">
        <v>340</v>
      </c>
      <c r="D2050" t="s">
        <v>4963</v>
      </c>
      <c r="E2050" s="190" t="s">
        <v>8050</v>
      </c>
    </row>
    <row r="2051" spans="1:5" hidden="1" x14ac:dyDescent="0.25">
      <c r="A2051">
        <v>14146</v>
      </c>
      <c r="B2051" t="s">
        <v>2458</v>
      </c>
      <c r="C2051" t="s">
        <v>340</v>
      </c>
      <c r="D2051" t="s">
        <v>4966</v>
      </c>
      <c r="E2051" s="190" t="s">
        <v>335</v>
      </c>
    </row>
    <row r="2052" spans="1:5" hidden="1" x14ac:dyDescent="0.25">
      <c r="A2052">
        <v>938</v>
      </c>
      <c r="B2052" t="s">
        <v>2459</v>
      </c>
      <c r="C2052" t="s">
        <v>194</v>
      </c>
      <c r="D2052" t="s">
        <v>4963</v>
      </c>
      <c r="E2052" s="190" t="s">
        <v>6405</v>
      </c>
    </row>
    <row r="2053" spans="1:5" hidden="1" x14ac:dyDescent="0.25">
      <c r="A2053">
        <v>937</v>
      </c>
      <c r="B2053" t="s">
        <v>2460</v>
      </c>
      <c r="C2053" t="s">
        <v>194</v>
      </c>
      <c r="D2053" t="s">
        <v>4963</v>
      </c>
      <c r="E2053" s="190" t="s">
        <v>5447</v>
      </c>
    </row>
    <row r="2054" spans="1:5" hidden="1" x14ac:dyDescent="0.25">
      <c r="A2054">
        <v>939</v>
      </c>
      <c r="B2054" t="s">
        <v>2461</v>
      </c>
      <c r="C2054" t="s">
        <v>194</v>
      </c>
      <c r="D2054" t="s">
        <v>4963</v>
      </c>
      <c r="E2054" s="190" t="s">
        <v>283</v>
      </c>
    </row>
    <row r="2055" spans="1:5" hidden="1" x14ac:dyDescent="0.25">
      <c r="A2055">
        <v>944</v>
      </c>
      <c r="B2055" t="s">
        <v>2462</v>
      </c>
      <c r="C2055" t="s">
        <v>194</v>
      </c>
      <c r="D2055" t="s">
        <v>4963</v>
      </c>
      <c r="E2055" s="190" t="s">
        <v>325</v>
      </c>
    </row>
    <row r="2056" spans="1:5" hidden="1" x14ac:dyDescent="0.25">
      <c r="A2056">
        <v>940</v>
      </c>
      <c r="B2056" t="s">
        <v>2463</v>
      </c>
      <c r="C2056" t="s">
        <v>194</v>
      </c>
      <c r="D2056" t="s">
        <v>4963</v>
      </c>
      <c r="E2056" s="190" t="s">
        <v>8051</v>
      </c>
    </row>
    <row r="2057" spans="1:5" hidden="1" x14ac:dyDescent="0.25">
      <c r="A2057">
        <v>44397</v>
      </c>
      <c r="B2057" t="s">
        <v>2464</v>
      </c>
      <c r="C2057" t="s">
        <v>194</v>
      </c>
      <c r="D2057" t="s">
        <v>4963</v>
      </c>
      <c r="E2057" s="190" t="s">
        <v>314</v>
      </c>
    </row>
    <row r="2058" spans="1:5" hidden="1" x14ac:dyDescent="0.25">
      <c r="A2058">
        <v>406</v>
      </c>
      <c r="B2058" t="s">
        <v>2465</v>
      </c>
      <c r="C2058" t="s">
        <v>192</v>
      </c>
      <c r="D2058" t="s">
        <v>4963</v>
      </c>
      <c r="E2058" s="190" t="s">
        <v>8052</v>
      </c>
    </row>
    <row r="2059" spans="1:5" hidden="1" x14ac:dyDescent="0.25">
      <c r="A2059">
        <v>42529</v>
      </c>
      <c r="B2059" t="s">
        <v>2466</v>
      </c>
      <c r="C2059" t="s">
        <v>194</v>
      </c>
      <c r="D2059" t="s">
        <v>4963</v>
      </c>
      <c r="E2059" s="190" t="s">
        <v>6405</v>
      </c>
    </row>
    <row r="2060" spans="1:5" hidden="1" x14ac:dyDescent="0.25">
      <c r="A2060">
        <v>39634</v>
      </c>
      <c r="B2060" t="s">
        <v>2467</v>
      </c>
      <c r="C2060" t="s">
        <v>194</v>
      </c>
      <c r="D2060" t="s">
        <v>4963</v>
      </c>
      <c r="E2060" s="190" t="s">
        <v>5516</v>
      </c>
    </row>
    <row r="2061" spans="1:5" hidden="1" x14ac:dyDescent="0.25">
      <c r="A2061">
        <v>39701</v>
      </c>
      <c r="B2061" t="s">
        <v>2468</v>
      </c>
      <c r="C2061" t="s">
        <v>192</v>
      </c>
      <c r="D2061" t="s">
        <v>4963</v>
      </c>
      <c r="E2061" s="190" t="s">
        <v>5517</v>
      </c>
    </row>
    <row r="2062" spans="1:5" hidden="1" x14ac:dyDescent="0.25">
      <c r="A2062">
        <v>12815</v>
      </c>
      <c r="B2062" t="s">
        <v>2469</v>
      </c>
      <c r="C2062" t="s">
        <v>192</v>
      </c>
      <c r="D2062" t="s">
        <v>4963</v>
      </c>
      <c r="E2062" s="190" t="s">
        <v>6389</v>
      </c>
    </row>
    <row r="2063" spans="1:5" hidden="1" x14ac:dyDescent="0.25">
      <c r="A2063">
        <v>39431</v>
      </c>
      <c r="B2063" t="s">
        <v>2470</v>
      </c>
      <c r="C2063" t="s">
        <v>194</v>
      </c>
      <c r="D2063" t="s">
        <v>4963</v>
      </c>
      <c r="E2063" s="190" t="s">
        <v>1167</v>
      </c>
    </row>
    <row r="2064" spans="1:5" hidden="1" x14ac:dyDescent="0.25">
      <c r="A2064">
        <v>39432</v>
      </c>
      <c r="B2064" t="s">
        <v>2471</v>
      </c>
      <c r="C2064" t="s">
        <v>194</v>
      </c>
      <c r="D2064" t="s">
        <v>4963</v>
      </c>
      <c r="E2064" s="190" t="s">
        <v>5518</v>
      </c>
    </row>
    <row r="2065" spans="1:5" hidden="1" x14ac:dyDescent="0.25">
      <c r="A2065">
        <v>20111</v>
      </c>
      <c r="B2065" t="s">
        <v>2472</v>
      </c>
      <c r="C2065" t="s">
        <v>192</v>
      </c>
      <c r="D2065" t="s">
        <v>4966</v>
      </c>
      <c r="E2065" s="190" t="s">
        <v>6828</v>
      </c>
    </row>
    <row r="2066" spans="1:5" hidden="1" x14ac:dyDescent="0.25">
      <c r="A2066">
        <v>21127</v>
      </c>
      <c r="B2066" t="s">
        <v>2473</v>
      </c>
      <c r="C2066" t="s">
        <v>192</v>
      </c>
      <c r="D2066" t="s">
        <v>4963</v>
      </c>
      <c r="E2066" s="190" t="s">
        <v>354</v>
      </c>
    </row>
    <row r="2067" spans="1:5" hidden="1" x14ac:dyDescent="0.25">
      <c r="A2067">
        <v>404</v>
      </c>
      <c r="B2067" t="s">
        <v>2474</v>
      </c>
      <c r="C2067" t="s">
        <v>194</v>
      </c>
      <c r="D2067" t="s">
        <v>4963</v>
      </c>
      <c r="E2067" s="190" t="s">
        <v>199</v>
      </c>
    </row>
    <row r="2068" spans="1:5" hidden="1" x14ac:dyDescent="0.25">
      <c r="A2068">
        <v>14151</v>
      </c>
      <c r="B2068" t="s">
        <v>2475</v>
      </c>
      <c r="C2068" t="s">
        <v>192</v>
      </c>
      <c r="D2068" t="s">
        <v>4963</v>
      </c>
      <c r="E2068" s="190" t="s">
        <v>8053</v>
      </c>
    </row>
    <row r="2069" spans="1:5" hidden="1" x14ac:dyDescent="0.25">
      <c r="A2069">
        <v>14153</v>
      </c>
      <c r="B2069" t="s">
        <v>2476</v>
      </c>
      <c r="C2069" t="s">
        <v>192</v>
      </c>
      <c r="D2069" t="s">
        <v>4963</v>
      </c>
      <c r="E2069" s="190" t="s">
        <v>8054</v>
      </c>
    </row>
    <row r="2070" spans="1:5" hidden="1" x14ac:dyDescent="0.25">
      <c r="A2070">
        <v>14152</v>
      </c>
      <c r="B2070" t="s">
        <v>2477</v>
      </c>
      <c r="C2070" t="s">
        <v>192</v>
      </c>
      <c r="D2070" t="s">
        <v>4963</v>
      </c>
      <c r="E2070" s="190" t="s">
        <v>8055</v>
      </c>
    </row>
    <row r="2071" spans="1:5" hidden="1" x14ac:dyDescent="0.25">
      <c r="A2071">
        <v>14154</v>
      </c>
      <c r="B2071" t="s">
        <v>2478</v>
      </c>
      <c r="C2071" t="s">
        <v>192</v>
      </c>
      <c r="D2071" t="s">
        <v>4963</v>
      </c>
      <c r="E2071" s="190" t="s">
        <v>8056</v>
      </c>
    </row>
    <row r="2072" spans="1:5" hidden="1" x14ac:dyDescent="0.25">
      <c r="A2072">
        <v>3146</v>
      </c>
      <c r="B2072" t="s">
        <v>2479</v>
      </c>
      <c r="C2072" t="s">
        <v>192</v>
      </c>
      <c r="D2072" t="s">
        <v>4966</v>
      </c>
      <c r="E2072" s="190" t="s">
        <v>262</v>
      </c>
    </row>
    <row r="2073" spans="1:5" hidden="1" x14ac:dyDescent="0.25">
      <c r="A2073">
        <v>3143</v>
      </c>
      <c r="B2073" t="s">
        <v>2480</v>
      </c>
      <c r="C2073" t="s">
        <v>192</v>
      </c>
      <c r="D2073" t="s">
        <v>4963</v>
      </c>
      <c r="E2073" s="190" t="s">
        <v>5520</v>
      </c>
    </row>
    <row r="2074" spans="1:5" hidden="1" x14ac:dyDescent="0.25">
      <c r="A2074">
        <v>3148</v>
      </c>
      <c r="B2074" t="s">
        <v>2481</v>
      </c>
      <c r="C2074" t="s">
        <v>192</v>
      </c>
      <c r="D2074" t="s">
        <v>4963</v>
      </c>
      <c r="E2074" s="190" t="s">
        <v>334</v>
      </c>
    </row>
    <row r="2075" spans="1:5" hidden="1" x14ac:dyDescent="0.25">
      <c r="A2075">
        <v>4310</v>
      </c>
      <c r="B2075" t="s">
        <v>2482</v>
      </c>
      <c r="C2075" t="s">
        <v>192</v>
      </c>
      <c r="D2075" t="s">
        <v>4963</v>
      </c>
      <c r="E2075" s="190" t="s">
        <v>5435</v>
      </c>
    </row>
    <row r="2076" spans="1:5" hidden="1" x14ac:dyDescent="0.25">
      <c r="A2076">
        <v>4311</v>
      </c>
      <c r="B2076" t="s">
        <v>2483</v>
      </c>
      <c r="C2076" t="s">
        <v>192</v>
      </c>
      <c r="D2076" t="s">
        <v>4963</v>
      </c>
      <c r="E2076" s="190" t="s">
        <v>6596</v>
      </c>
    </row>
    <row r="2077" spans="1:5" hidden="1" x14ac:dyDescent="0.25">
      <c r="A2077">
        <v>4312</v>
      </c>
      <c r="B2077" t="s">
        <v>2484</v>
      </c>
      <c r="C2077" t="s">
        <v>192</v>
      </c>
      <c r="D2077" t="s">
        <v>4963</v>
      </c>
      <c r="E2077" s="190" t="s">
        <v>7246</v>
      </c>
    </row>
    <row r="2078" spans="1:5" hidden="1" x14ac:dyDescent="0.25">
      <c r="A2078">
        <v>13261</v>
      </c>
      <c r="B2078" t="s">
        <v>2485</v>
      </c>
      <c r="C2078" t="s">
        <v>192</v>
      </c>
      <c r="D2078" t="s">
        <v>4963</v>
      </c>
      <c r="E2078" s="190" t="s">
        <v>6406</v>
      </c>
    </row>
    <row r="2079" spans="1:5" hidden="1" x14ac:dyDescent="0.25">
      <c r="A2079">
        <v>3272</v>
      </c>
      <c r="B2079" t="s">
        <v>2486</v>
      </c>
      <c r="C2079" t="s">
        <v>192</v>
      </c>
      <c r="D2079" t="s">
        <v>4963</v>
      </c>
      <c r="E2079" s="190" t="s">
        <v>8057</v>
      </c>
    </row>
    <row r="2080" spans="1:5" hidden="1" x14ac:dyDescent="0.25">
      <c r="A2080">
        <v>3265</v>
      </c>
      <c r="B2080" t="s">
        <v>2487</v>
      </c>
      <c r="C2080" t="s">
        <v>192</v>
      </c>
      <c r="D2080" t="s">
        <v>4963</v>
      </c>
      <c r="E2080" s="190" t="s">
        <v>8058</v>
      </c>
    </row>
    <row r="2081" spans="1:5" hidden="1" x14ac:dyDescent="0.25">
      <c r="A2081">
        <v>3262</v>
      </c>
      <c r="B2081" t="s">
        <v>2488</v>
      </c>
      <c r="C2081" t="s">
        <v>192</v>
      </c>
      <c r="D2081" t="s">
        <v>4963</v>
      </c>
      <c r="E2081" s="190" t="s">
        <v>6409</v>
      </c>
    </row>
    <row r="2082" spans="1:5" hidden="1" x14ac:dyDescent="0.25">
      <c r="A2082">
        <v>3264</v>
      </c>
      <c r="B2082" t="s">
        <v>2489</v>
      </c>
      <c r="C2082" t="s">
        <v>192</v>
      </c>
      <c r="D2082" t="s">
        <v>4963</v>
      </c>
      <c r="E2082" s="190" t="s">
        <v>1867</v>
      </c>
    </row>
    <row r="2083" spans="1:5" hidden="1" x14ac:dyDescent="0.25">
      <c r="A2083">
        <v>3267</v>
      </c>
      <c r="B2083" t="s">
        <v>2490</v>
      </c>
      <c r="C2083" t="s">
        <v>192</v>
      </c>
      <c r="D2083" t="s">
        <v>4963</v>
      </c>
      <c r="E2083" s="190" t="s">
        <v>8059</v>
      </c>
    </row>
    <row r="2084" spans="1:5" hidden="1" x14ac:dyDescent="0.25">
      <c r="A2084">
        <v>3266</v>
      </c>
      <c r="B2084" t="s">
        <v>2491</v>
      </c>
      <c r="C2084" t="s">
        <v>192</v>
      </c>
      <c r="D2084" t="s">
        <v>4963</v>
      </c>
      <c r="E2084" s="190" t="s">
        <v>6428</v>
      </c>
    </row>
    <row r="2085" spans="1:5" hidden="1" x14ac:dyDescent="0.25">
      <c r="A2085">
        <v>3263</v>
      </c>
      <c r="B2085" t="s">
        <v>2492</v>
      </c>
      <c r="C2085" t="s">
        <v>192</v>
      </c>
      <c r="D2085" t="s">
        <v>4963</v>
      </c>
      <c r="E2085" s="190" t="s">
        <v>195</v>
      </c>
    </row>
    <row r="2086" spans="1:5" hidden="1" x14ac:dyDescent="0.25">
      <c r="A2086">
        <v>3268</v>
      </c>
      <c r="B2086" t="s">
        <v>2493</v>
      </c>
      <c r="C2086" t="s">
        <v>192</v>
      </c>
      <c r="D2086" t="s">
        <v>4963</v>
      </c>
      <c r="E2086" s="190" t="s">
        <v>8060</v>
      </c>
    </row>
    <row r="2087" spans="1:5" hidden="1" x14ac:dyDescent="0.25">
      <c r="A2087">
        <v>3271</v>
      </c>
      <c r="B2087" t="s">
        <v>2494</v>
      </c>
      <c r="C2087" t="s">
        <v>192</v>
      </c>
      <c r="D2087" t="s">
        <v>4963</v>
      </c>
      <c r="E2087" s="190" t="s">
        <v>8061</v>
      </c>
    </row>
    <row r="2088" spans="1:5" hidden="1" x14ac:dyDescent="0.25">
      <c r="A2088">
        <v>3270</v>
      </c>
      <c r="B2088" t="s">
        <v>2495</v>
      </c>
      <c r="C2088" t="s">
        <v>192</v>
      </c>
      <c r="D2088" t="s">
        <v>4963</v>
      </c>
      <c r="E2088" s="190" t="s">
        <v>8062</v>
      </c>
    </row>
    <row r="2089" spans="1:5" hidden="1" x14ac:dyDescent="0.25">
      <c r="A2089">
        <v>3275</v>
      </c>
      <c r="B2089" t="s">
        <v>2496</v>
      </c>
      <c r="C2089" t="s">
        <v>191</v>
      </c>
      <c r="D2089" t="s">
        <v>4963</v>
      </c>
      <c r="E2089" s="190" t="s">
        <v>1571</v>
      </c>
    </row>
    <row r="2090" spans="1:5" hidden="1" x14ac:dyDescent="0.25">
      <c r="A2090">
        <v>39512</v>
      </c>
      <c r="B2090" t="s">
        <v>2497</v>
      </c>
      <c r="C2090" t="s">
        <v>191</v>
      </c>
      <c r="D2090" t="s">
        <v>4977</v>
      </c>
      <c r="E2090" s="190" t="s">
        <v>8063</v>
      </c>
    </row>
    <row r="2091" spans="1:5" hidden="1" x14ac:dyDescent="0.25">
      <c r="A2091">
        <v>39511</v>
      </c>
      <c r="B2091" t="s">
        <v>2498</v>
      </c>
      <c r="C2091" t="s">
        <v>191</v>
      </c>
      <c r="D2091" t="s">
        <v>4977</v>
      </c>
      <c r="E2091" s="190" t="s">
        <v>8064</v>
      </c>
    </row>
    <row r="2092" spans="1:5" hidden="1" x14ac:dyDescent="0.25">
      <c r="A2092">
        <v>39513</v>
      </c>
      <c r="B2092" t="s">
        <v>2499</v>
      </c>
      <c r="C2092" t="s">
        <v>191</v>
      </c>
      <c r="D2092" t="s">
        <v>4977</v>
      </c>
      <c r="E2092" s="190" t="s">
        <v>8065</v>
      </c>
    </row>
    <row r="2093" spans="1:5" hidden="1" x14ac:dyDescent="0.25">
      <c r="A2093">
        <v>3286</v>
      </c>
      <c r="B2093" t="s">
        <v>2500</v>
      </c>
      <c r="C2093" t="s">
        <v>191</v>
      </c>
      <c r="D2093" t="s">
        <v>4963</v>
      </c>
      <c r="E2093" s="190" t="s">
        <v>8066</v>
      </c>
    </row>
    <row r="2094" spans="1:5" hidden="1" x14ac:dyDescent="0.25">
      <c r="A2094">
        <v>3287</v>
      </c>
      <c r="B2094" t="s">
        <v>2501</v>
      </c>
      <c r="C2094" t="s">
        <v>191</v>
      </c>
      <c r="D2094" t="s">
        <v>4963</v>
      </c>
      <c r="E2094" s="190" t="s">
        <v>8067</v>
      </c>
    </row>
    <row r="2095" spans="1:5" hidden="1" x14ac:dyDescent="0.25">
      <c r="A2095">
        <v>3283</v>
      </c>
      <c r="B2095" t="s">
        <v>2502</v>
      </c>
      <c r="C2095" t="s">
        <v>191</v>
      </c>
      <c r="D2095" t="s">
        <v>4963</v>
      </c>
      <c r="E2095" s="190" t="s">
        <v>8068</v>
      </c>
    </row>
    <row r="2096" spans="1:5" hidden="1" x14ac:dyDescent="0.25">
      <c r="A2096">
        <v>11587</v>
      </c>
      <c r="B2096" t="s">
        <v>2503</v>
      </c>
      <c r="C2096" t="s">
        <v>191</v>
      </c>
      <c r="D2096" t="s">
        <v>4963</v>
      </c>
      <c r="E2096" s="190" t="s">
        <v>8069</v>
      </c>
    </row>
    <row r="2097" spans="1:5" hidden="1" x14ac:dyDescent="0.25">
      <c r="A2097">
        <v>36225</v>
      </c>
      <c r="B2097" t="s">
        <v>2504</v>
      </c>
      <c r="C2097" t="s">
        <v>191</v>
      </c>
      <c r="D2097" t="s">
        <v>4963</v>
      </c>
      <c r="E2097" s="190" t="s">
        <v>6820</v>
      </c>
    </row>
    <row r="2098" spans="1:5" hidden="1" x14ac:dyDescent="0.25">
      <c r="A2098">
        <v>36230</v>
      </c>
      <c r="B2098" t="s">
        <v>2505</v>
      </c>
      <c r="C2098" t="s">
        <v>191</v>
      </c>
      <c r="D2098" t="s">
        <v>4966</v>
      </c>
      <c r="E2098" s="190" t="s">
        <v>8070</v>
      </c>
    </row>
    <row r="2099" spans="1:5" hidden="1" x14ac:dyDescent="0.25">
      <c r="A2099">
        <v>36238</v>
      </c>
      <c r="B2099" t="s">
        <v>2506</v>
      </c>
      <c r="C2099" t="s">
        <v>191</v>
      </c>
      <c r="D2099" t="s">
        <v>4963</v>
      </c>
      <c r="E2099" s="190" t="s">
        <v>7406</v>
      </c>
    </row>
    <row r="2100" spans="1:5" hidden="1" x14ac:dyDescent="0.25">
      <c r="A2100">
        <v>39363</v>
      </c>
      <c r="B2100" t="s">
        <v>5522</v>
      </c>
      <c r="C2100" t="s">
        <v>192</v>
      </c>
      <c r="D2100" t="s">
        <v>4963</v>
      </c>
      <c r="E2100" s="190" t="s">
        <v>5523</v>
      </c>
    </row>
    <row r="2101" spans="1:5" hidden="1" x14ac:dyDescent="0.25">
      <c r="A2101">
        <v>39361</v>
      </c>
      <c r="B2101" t="s">
        <v>5524</v>
      </c>
      <c r="C2101" t="s">
        <v>192</v>
      </c>
      <c r="D2101" t="s">
        <v>4963</v>
      </c>
      <c r="E2101" s="190" t="s">
        <v>5525</v>
      </c>
    </row>
    <row r="2102" spans="1:5" hidden="1" x14ac:dyDescent="0.25">
      <c r="A2102">
        <v>39362</v>
      </c>
      <c r="B2102" t="s">
        <v>5526</v>
      </c>
      <c r="C2102" t="s">
        <v>192</v>
      </c>
      <c r="D2102" t="s">
        <v>4963</v>
      </c>
      <c r="E2102" s="190" t="s">
        <v>5527</v>
      </c>
    </row>
    <row r="2103" spans="1:5" hidden="1" x14ac:dyDescent="0.25">
      <c r="A2103">
        <v>39364</v>
      </c>
      <c r="B2103" t="s">
        <v>5528</v>
      </c>
      <c r="C2103" t="s">
        <v>192</v>
      </c>
      <c r="D2103" t="s">
        <v>4963</v>
      </c>
      <c r="E2103" s="190" t="s">
        <v>5529</v>
      </c>
    </row>
    <row r="2104" spans="1:5" hidden="1" x14ac:dyDescent="0.25">
      <c r="A2104">
        <v>14576</v>
      </c>
      <c r="B2104" t="s">
        <v>2507</v>
      </c>
      <c r="C2104" t="s">
        <v>192</v>
      </c>
      <c r="D2104" t="s">
        <v>4977</v>
      </c>
      <c r="E2104" s="190" t="s">
        <v>8071</v>
      </c>
    </row>
    <row r="2105" spans="1:5" hidden="1" x14ac:dyDescent="0.25">
      <c r="A2105">
        <v>13877</v>
      </c>
      <c r="B2105" t="s">
        <v>2508</v>
      </c>
      <c r="C2105" t="s">
        <v>192</v>
      </c>
      <c r="D2105" t="s">
        <v>4977</v>
      </c>
      <c r="E2105" s="190" t="s">
        <v>8072</v>
      </c>
    </row>
    <row r="2106" spans="1:5" hidden="1" x14ac:dyDescent="0.25">
      <c r="A2106">
        <v>7307</v>
      </c>
      <c r="B2106" t="s">
        <v>2509</v>
      </c>
      <c r="C2106" t="s">
        <v>193</v>
      </c>
      <c r="D2106" t="s">
        <v>4963</v>
      </c>
      <c r="E2106" s="190" t="s">
        <v>8073</v>
      </c>
    </row>
    <row r="2107" spans="1:5" hidden="1" x14ac:dyDescent="0.25">
      <c r="A2107">
        <v>38122</v>
      </c>
      <c r="B2107" t="s">
        <v>2510</v>
      </c>
      <c r="C2107" t="s">
        <v>193</v>
      </c>
      <c r="D2107" t="s">
        <v>4963</v>
      </c>
      <c r="E2107" s="190" t="s">
        <v>8074</v>
      </c>
    </row>
    <row r="2108" spans="1:5" hidden="1" x14ac:dyDescent="0.25">
      <c r="A2108">
        <v>43653</v>
      </c>
      <c r="B2108" t="s">
        <v>2511</v>
      </c>
      <c r="C2108" t="s">
        <v>193</v>
      </c>
      <c r="D2108" t="s">
        <v>4963</v>
      </c>
      <c r="E2108" s="190" t="s">
        <v>8075</v>
      </c>
    </row>
    <row r="2109" spans="1:5" hidden="1" x14ac:dyDescent="0.25">
      <c r="A2109">
        <v>38633</v>
      </c>
      <c r="B2109" t="s">
        <v>2512</v>
      </c>
      <c r="C2109" t="s">
        <v>192</v>
      </c>
      <c r="D2109" t="s">
        <v>4963</v>
      </c>
      <c r="E2109" s="190" t="s">
        <v>7853</v>
      </c>
    </row>
    <row r="2110" spans="1:5" hidden="1" x14ac:dyDescent="0.25">
      <c r="A2110">
        <v>12344</v>
      </c>
      <c r="B2110" t="s">
        <v>2513</v>
      </c>
      <c r="C2110" t="s">
        <v>192</v>
      </c>
      <c r="D2110" t="s">
        <v>4977</v>
      </c>
      <c r="E2110" s="190" t="s">
        <v>8076</v>
      </c>
    </row>
    <row r="2111" spans="1:5" hidden="1" x14ac:dyDescent="0.25">
      <c r="A2111">
        <v>12343</v>
      </c>
      <c r="B2111" t="s">
        <v>2514</v>
      </c>
      <c r="C2111" t="s">
        <v>192</v>
      </c>
      <c r="D2111" t="s">
        <v>4977</v>
      </c>
      <c r="E2111" s="190" t="s">
        <v>7820</v>
      </c>
    </row>
    <row r="2112" spans="1:5" hidden="1" x14ac:dyDescent="0.25">
      <c r="A2112">
        <v>3295</v>
      </c>
      <c r="B2112" t="s">
        <v>2515</v>
      </c>
      <c r="C2112" t="s">
        <v>192</v>
      </c>
      <c r="D2112" t="s">
        <v>4977</v>
      </c>
      <c r="E2112" s="190" t="s">
        <v>8077</v>
      </c>
    </row>
    <row r="2113" spans="1:5" hidden="1" x14ac:dyDescent="0.25">
      <c r="A2113">
        <v>3302</v>
      </c>
      <c r="B2113" t="s">
        <v>2517</v>
      </c>
      <c r="C2113" t="s">
        <v>192</v>
      </c>
      <c r="D2113" t="s">
        <v>4977</v>
      </c>
      <c r="E2113" s="190" t="s">
        <v>8078</v>
      </c>
    </row>
    <row r="2114" spans="1:5" hidden="1" x14ac:dyDescent="0.25">
      <c r="A2114">
        <v>3297</v>
      </c>
      <c r="B2114" t="s">
        <v>2518</v>
      </c>
      <c r="C2114" t="s">
        <v>192</v>
      </c>
      <c r="D2114" t="s">
        <v>4977</v>
      </c>
      <c r="E2114" s="190" t="s">
        <v>8079</v>
      </c>
    </row>
    <row r="2115" spans="1:5" hidden="1" x14ac:dyDescent="0.25">
      <c r="A2115">
        <v>3294</v>
      </c>
      <c r="B2115" t="s">
        <v>2519</v>
      </c>
      <c r="C2115" t="s">
        <v>192</v>
      </c>
      <c r="D2115" t="s">
        <v>4977</v>
      </c>
      <c r="E2115" s="190" t="s">
        <v>6855</v>
      </c>
    </row>
    <row r="2116" spans="1:5" hidden="1" x14ac:dyDescent="0.25">
      <c r="A2116">
        <v>3292</v>
      </c>
      <c r="B2116" t="s">
        <v>2520</v>
      </c>
      <c r="C2116" t="s">
        <v>192</v>
      </c>
      <c r="D2116" t="s">
        <v>4977</v>
      </c>
      <c r="E2116" s="190" t="s">
        <v>8080</v>
      </c>
    </row>
    <row r="2117" spans="1:5" hidden="1" x14ac:dyDescent="0.25">
      <c r="A2117">
        <v>3298</v>
      </c>
      <c r="B2117" t="s">
        <v>2521</v>
      </c>
      <c r="C2117" t="s">
        <v>192</v>
      </c>
      <c r="D2117" t="s">
        <v>4977</v>
      </c>
      <c r="E2117" s="190" t="s">
        <v>8081</v>
      </c>
    </row>
    <row r="2118" spans="1:5" hidden="1" x14ac:dyDescent="0.25">
      <c r="A2118">
        <v>11596</v>
      </c>
      <c r="B2118" t="s">
        <v>2522</v>
      </c>
      <c r="C2118" t="s">
        <v>192</v>
      </c>
      <c r="D2118" t="s">
        <v>4963</v>
      </c>
      <c r="E2118" s="190" t="s">
        <v>8082</v>
      </c>
    </row>
    <row r="2119" spans="1:5" hidden="1" x14ac:dyDescent="0.25">
      <c r="A2119">
        <v>34802</v>
      </c>
      <c r="B2119" t="s">
        <v>2523</v>
      </c>
      <c r="C2119" t="s">
        <v>192</v>
      </c>
      <c r="D2119" t="s">
        <v>4963</v>
      </c>
      <c r="E2119" s="190" t="s">
        <v>8083</v>
      </c>
    </row>
    <row r="2120" spans="1:5" hidden="1" x14ac:dyDescent="0.25">
      <c r="A2120">
        <v>11588</v>
      </c>
      <c r="B2120" t="s">
        <v>2524</v>
      </c>
      <c r="C2120" t="s">
        <v>192</v>
      </c>
      <c r="D2120" t="s">
        <v>4963</v>
      </c>
      <c r="E2120" s="190" t="s">
        <v>8084</v>
      </c>
    </row>
    <row r="2121" spans="1:5" hidden="1" x14ac:dyDescent="0.25">
      <c r="A2121">
        <v>34383</v>
      </c>
      <c r="B2121" t="s">
        <v>2525</v>
      </c>
      <c r="C2121" t="s">
        <v>192</v>
      </c>
      <c r="D2121" t="s">
        <v>4963</v>
      </c>
      <c r="E2121" s="190" t="s">
        <v>8085</v>
      </c>
    </row>
    <row r="2122" spans="1:5" hidden="1" x14ac:dyDescent="0.25">
      <c r="A2122">
        <v>40451</v>
      </c>
      <c r="B2122" t="s">
        <v>2526</v>
      </c>
      <c r="C2122" t="s">
        <v>191</v>
      </c>
      <c r="D2122" t="s">
        <v>4963</v>
      </c>
      <c r="E2122" s="190" t="s">
        <v>7001</v>
      </c>
    </row>
    <row r="2123" spans="1:5" hidden="1" x14ac:dyDescent="0.25">
      <c r="A2123">
        <v>40453</v>
      </c>
      <c r="B2123" t="s">
        <v>2527</v>
      </c>
      <c r="C2123" t="s">
        <v>191</v>
      </c>
      <c r="D2123" t="s">
        <v>4963</v>
      </c>
      <c r="E2123" s="190" t="s">
        <v>8086</v>
      </c>
    </row>
    <row r="2124" spans="1:5" hidden="1" x14ac:dyDescent="0.25">
      <c r="A2124">
        <v>40452</v>
      </c>
      <c r="B2124" t="s">
        <v>2528</v>
      </c>
      <c r="C2124" t="s">
        <v>191</v>
      </c>
      <c r="D2124" t="s">
        <v>4963</v>
      </c>
      <c r="E2124" s="190" t="s">
        <v>6960</v>
      </c>
    </row>
    <row r="2125" spans="1:5" hidden="1" x14ac:dyDescent="0.25">
      <c r="A2125">
        <v>11594</v>
      </c>
      <c r="B2125" t="s">
        <v>2529</v>
      </c>
      <c r="C2125" t="s">
        <v>192</v>
      </c>
      <c r="D2125" t="s">
        <v>4963</v>
      </c>
      <c r="E2125" s="190" t="s">
        <v>8087</v>
      </c>
    </row>
    <row r="2126" spans="1:5" hidden="1" x14ac:dyDescent="0.25">
      <c r="A2126">
        <v>3311</v>
      </c>
      <c r="B2126" t="s">
        <v>2530</v>
      </c>
      <c r="C2126" t="s">
        <v>222</v>
      </c>
      <c r="D2126" t="s">
        <v>4963</v>
      </c>
      <c r="E2126" s="190" t="s">
        <v>8087</v>
      </c>
    </row>
    <row r="2127" spans="1:5" hidden="1" x14ac:dyDescent="0.25">
      <c r="A2127">
        <v>11599</v>
      </c>
      <c r="B2127" t="s">
        <v>2531</v>
      </c>
      <c r="C2127" t="s">
        <v>192</v>
      </c>
      <c r="D2127" t="s">
        <v>4963</v>
      </c>
      <c r="E2127" s="190" t="s">
        <v>8088</v>
      </c>
    </row>
    <row r="2128" spans="1:5" hidden="1" x14ac:dyDescent="0.25">
      <c r="A2128">
        <v>11593</v>
      </c>
      <c r="B2128" t="s">
        <v>2532</v>
      </c>
      <c r="C2128" t="s">
        <v>192</v>
      </c>
      <c r="D2128" t="s">
        <v>4963</v>
      </c>
      <c r="E2128" s="190" t="s">
        <v>8089</v>
      </c>
    </row>
    <row r="2129" spans="1:5" hidden="1" x14ac:dyDescent="0.25">
      <c r="A2129">
        <v>3314</v>
      </c>
      <c r="B2129" t="s">
        <v>2533</v>
      </c>
      <c r="C2129" t="s">
        <v>222</v>
      </c>
      <c r="D2129" t="s">
        <v>4963</v>
      </c>
      <c r="E2129" s="190" t="s">
        <v>8090</v>
      </c>
    </row>
    <row r="2130" spans="1:5" hidden="1" x14ac:dyDescent="0.25">
      <c r="A2130">
        <v>11597</v>
      </c>
      <c r="B2130" t="s">
        <v>2534</v>
      </c>
      <c r="C2130" t="s">
        <v>192</v>
      </c>
      <c r="D2130" t="s">
        <v>4963</v>
      </c>
      <c r="E2130" s="190" t="s">
        <v>8091</v>
      </c>
    </row>
    <row r="2131" spans="1:5" hidden="1" x14ac:dyDescent="0.25">
      <c r="A2131">
        <v>3309</v>
      </c>
      <c r="B2131" t="s">
        <v>2535</v>
      </c>
      <c r="C2131" t="s">
        <v>222</v>
      </c>
      <c r="D2131" t="s">
        <v>4963</v>
      </c>
      <c r="E2131" s="190" t="s">
        <v>8082</v>
      </c>
    </row>
    <row r="2132" spans="1:5" hidden="1" x14ac:dyDescent="0.25">
      <c r="A2132">
        <v>34612</v>
      </c>
      <c r="B2132" t="s">
        <v>2536</v>
      </c>
      <c r="C2132" t="s">
        <v>192</v>
      </c>
      <c r="D2132" t="s">
        <v>4963</v>
      </c>
      <c r="E2132" s="190" t="s">
        <v>8092</v>
      </c>
    </row>
    <row r="2133" spans="1:5" hidden="1" x14ac:dyDescent="0.25">
      <c r="A2133">
        <v>34635</v>
      </c>
      <c r="B2133" t="s">
        <v>2537</v>
      </c>
      <c r="C2133" t="s">
        <v>192</v>
      </c>
      <c r="D2133" t="s">
        <v>4963</v>
      </c>
      <c r="E2133" s="190" t="s">
        <v>8093</v>
      </c>
    </row>
    <row r="2134" spans="1:5" hidden="1" x14ac:dyDescent="0.25">
      <c r="A2134">
        <v>34633</v>
      </c>
      <c r="B2134" t="s">
        <v>2538</v>
      </c>
      <c r="C2134" t="s">
        <v>192</v>
      </c>
      <c r="D2134" t="s">
        <v>4963</v>
      </c>
      <c r="E2134" s="190" t="s">
        <v>8094</v>
      </c>
    </row>
    <row r="2135" spans="1:5" hidden="1" x14ac:dyDescent="0.25">
      <c r="A2135">
        <v>40440</v>
      </c>
      <c r="B2135" t="s">
        <v>2539</v>
      </c>
      <c r="C2135" t="s">
        <v>222</v>
      </c>
      <c r="D2135" t="s">
        <v>4963</v>
      </c>
      <c r="E2135" s="190" t="s">
        <v>8095</v>
      </c>
    </row>
    <row r="2136" spans="1:5" hidden="1" x14ac:dyDescent="0.25">
      <c r="A2136">
        <v>40441</v>
      </c>
      <c r="B2136" t="s">
        <v>2540</v>
      </c>
      <c r="C2136" t="s">
        <v>222</v>
      </c>
      <c r="D2136" t="s">
        <v>4963</v>
      </c>
      <c r="E2136" s="190" t="s">
        <v>8096</v>
      </c>
    </row>
    <row r="2137" spans="1:5" hidden="1" x14ac:dyDescent="0.25">
      <c r="A2137">
        <v>40449</v>
      </c>
      <c r="B2137" t="s">
        <v>2541</v>
      </c>
      <c r="C2137" t="s">
        <v>222</v>
      </c>
      <c r="D2137" t="s">
        <v>4963</v>
      </c>
      <c r="E2137" s="190" t="s">
        <v>8097</v>
      </c>
    </row>
    <row r="2138" spans="1:5" hidden="1" x14ac:dyDescent="0.25">
      <c r="A2138">
        <v>34800</v>
      </c>
      <c r="B2138" t="s">
        <v>2542</v>
      </c>
      <c r="C2138" t="s">
        <v>222</v>
      </c>
      <c r="D2138" t="s">
        <v>4963</v>
      </c>
      <c r="E2138" s="190" t="s">
        <v>8098</v>
      </c>
    </row>
    <row r="2139" spans="1:5" hidden="1" x14ac:dyDescent="0.25">
      <c r="A2139">
        <v>11592</v>
      </c>
      <c r="B2139" t="s">
        <v>2543</v>
      </c>
      <c r="C2139" t="s">
        <v>192</v>
      </c>
      <c r="D2139" t="s">
        <v>4963</v>
      </c>
      <c r="E2139" s="190" t="s">
        <v>8090</v>
      </c>
    </row>
    <row r="2140" spans="1:5" hidden="1" x14ac:dyDescent="0.25">
      <c r="A2140">
        <v>40438</v>
      </c>
      <c r="B2140" t="s">
        <v>2544</v>
      </c>
      <c r="C2140" t="s">
        <v>222</v>
      </c>
      <c r="D2140" t="s">
        <v>4963</v>
      </c>
      <c r="E2140" s="190" t="s">
        <v>8099</v>
      </c>
    </row>
    <row r="2141" spans="1:5" hidden="1" x14ac:dyDescent="0.25">
      <c r="A2141">
        <v>40436</v>
      </c>
      <c r="B2141" t="s">
        <v>2545</v>
      </c>
      <c r="C2141" t="s">
        <v>222</v>
      </c>
      <c r="D2141" t="s">
        <v>4963</v>
      </c>
      <c r="E2141" s="190" t="s">
        <v>8100</v>
      </c>
    </row>
    <row r="2142" spans="1:5" hidden="1" x14ac:dyDescent="0.25">
      <c r="A2142">
        <v>4315</v>
      </c>
      <c r="B2142" t="s">
        <v>6830</v>
      </c>
      <c r="C2142" t="s">
        <v>192</v>
      </c>
      <c r="D2142" t="s">
        <v>4963</v>
      </c>
      <c r="E2142" s="190" t="s">
        <v>6742</v>
      </c>
    </row>
    <row r="2143" spans="1:5" hidden="1" x14ac:dyDescent="0.25">
      <c r="A2143">
        <v>402</v>
      </c>
      <c r="B2143" t="s">
        <v>2546</v>
      </c>
      <c r="C2143" t="s">
        <v>192</v>
      </c>
      <c r="D2143" t="s">
        <v>4977</v>
      </c>
      <c r="E2143" s="190" t="s">
        <v>8101</v>
      </c>
    </row>
    <row r="2144" spans="1:5" hidden="1" x14ac:dyDescent="0.25">
      <c r="A2144">
        <v>4226</v>
      </c>
      <c r="B2144" t="s">
        <v>2548</v>
      </c>
      <c r="C2144" t="s">
        <v>208</v>
      </c>
      <c r="D2144" t="s">
        <v>4966</v>
      </c>
      <c r="E2144" s="190" t="s">
        <v>6689</v>
      </c>
    </row>
    <row r="2145" spans="1:5" hidden="1" x14ac:dyDescent="0.25">
      <c r="A2145">
        <v>4222</v>
      </c>
      <c r="B2145" t="s">
        <v>2549</v>
      </c>
      <c r="C2145" t="s">
        <v>193</v>
      </c>
      <c r="D2145" t="s">
        <v>4966</v>
      </c>
      <c r="E2145" s="190" t="s">
        <v>2001</v>
      </c>
    </row>
    <row r="2146" spans="1:5" hidden="1" x14ac:dyDescent="0.25">
      <c r="A2146">
        <v>34804</v>
      </c>
      <c r="B2146" t="s">
        <v>2551</v>
      </c>
      <c r="C2146" t="s">
        <v>191</v>
      </c>
      <c r="D2146" t="s">
        <v>4963</v>
      </c>
      <c r="E2146" s="190" t="s">
        <v>8102</v>
      </c>
    </row>
    <row r="2147" spans="1:5" hidden="1" x14ac:dyDescent="0.25">
      <c r="A2147">
        <v>4013</v>
      </c>
      <c r="B2147" t="s">
        <v>2552</v>
      </c>
      <c r="C2147" t="s">
        <v>191</v>
      </c>
      <c r="D2147" t="s">
        <v>4963</v>
      </c>
      <c r="E2147" s="190" t="s">
        <v>209</v>
      </c>
    </row>
    <row r="2148" spans="1:5" hidden="1" x14ac:dyDescent="0.25">
      <c r="A2148">
        <v>4011</v>
      </c>
      <c r="B2148" t="s">
        <v>2553</v>
      </c>
      <c r="C2148" t="s">
        <v>191</v>
      </c>
      <c r="D2148" t="s">
        <v>4963</v>
      </c>
      <c r="E2148" s="190" t="s">
        <v>2726</v>
      </c>
    </row>
    <row r="2149" spans="1:5" hidden="1" x14ac:dyDescent="0.25">
      <c r="A2149">
        <v>4021</v>
      </c>
      <c r="B2149" t="s">
        <v>2554</v>
      </c>
      <c r="C2149" t="s">
        <v>191</v>
      </c>
      <c r="D2149" t="s">
        <v>4963</v>
      </c>
      <c r="E2149" s="190" t="s">
        <v>5531</v>
      </c>
    </row>
    <row r="2150" spans="1:5" hidden="1" x14ac:dyDescent="0.25">
      <c r="A2150">
        <v>4019</v>
      </c>
      <c r="B2150" t="s">
        <v>2555</v>
      </c>
      <c r="C2150" t="s">
        <v>191</v>
      </c>
      <c r="D2150" t="s">
        <v>4963</v>
      </c>
      <c r="E2150" s="190" t="s">
        <v>1791</v>
      </c>
    </row>
    <row r="2151" spans="1:5" hidden="1" x14ac:dyDescent="0.25">
      <c r="A2151">
        <v>4012</v>
      </c>
      <c r="B2151" t="s">
        <v>2556</v>
      </c>
      <c r="C2151" t="s">
        <v>191</v>
      </c>
      <c r="D2151" t="s">
        <v>4963</v>
      </c>
      <c r="E2151" s="190" t="s">
        <v>5532</v>
      </c>
    </row>
    <row r="2152" spans="1:5" hidden="1" x14ac:dyDescent="0.25">
      <c r="A2152">
        <v>4020</v>
      </c>
      <c r="B2152" t="s">
        <v>2557</v>
      </c>
      <c r="C2152" t="s">
        <v>191</v>
      </c>
      <c r="D2152" t="s">
        <v>4963</v>
      </c>
      <c r="E2152" s="190" t="s">
        <v>5533</v>
      </c>
    </row>
    <row r="2153" spans="1:5" hidden="1" x14ac:dyDescent="0.25">
      <c r="A2153">
        <v>4018</v>
      </c>
      <c r="B2153" t="s">
        <v>2558</v>
      </c>
      <c r="C2153" t="s">
        <v>191</v>
      </c>
      <c r="D2153" t="s">
        <v>4963</v>
      </c>
      <c r="E2153" s="190" t="s">
        <v>1936</v>
      </c>
    </row>
    <row r="2154" spans="1:5" hidden="1" x14ac:dyDescent="0.25">
      <c r="A2154">
        <v>36498</v>
      </c>
      <c r="B2154" t="s">
        <v>2559</v>
      </c>
      <c r="C2154" t="s">
        <v>192</v>
      </c>
      <c r="D2154" t="s">
        <v>4977</v>
      </c>
      <c r="E2154" s="190" t="s">
        <v>5534</v>
      </c>
    </row>
    <row r="2155" spans="1:5" hidden="1" x14ac:dyDescent="0.25">
      <c r="A2155">
        <v>12872</v>
      </c>
      <c r="B2155" t="s">
        <v>2560</v>
      </c>
      <c r="C2155" t="s">
        <v>223</v>
      </c>
      <c r="D2155" t="s">
        <v>4963</v>
      </c>
      <c r="E2155" s="190" t="s">
        <v>419</v>
      </c>
    </row>
    <row r="2156" spans="1:5" hidden="1" x14ac:dyDescent="0.25">
      <c r="A2156">
        <v>41075</v>
      </c>
      <c r="B2156" t="s">
        <v>2561</v>
      </c>
      <c r="C2156" t="s">
        <v>224</v>
      </c>
      <c r="D2156" t="s">
        <v>4963</v>
      </c>
      <c r="E2156" s="190" t="s">
        <v>8103</v>
      </c>
    </row>
    <row r="2157" spans="1:5" hidden="1" x14ac:dyDescent="0.25">
      <c r="A2157">
        <v>44324</v>
      </c>
      <c r="B2157" t="s">
        <v>2562</v>
      </c>
      <c r="C2157" t="s">
        <v>208</v>
      </c>
      <c r="D2157" t="s">
        <v>4963</v>
      </c>
      <c r="E2157" s="190" t="s">
        <v>366</v>
      </c>
    </row>
    <row r="2158" spans="1:5" hidden="1" x14ac:dyDescent="0.25">
      <c r="A2158">
        <v>3315</v>
      </c>
      <c r="B2158" t="s">
        <v>2563</v>
      </c>
      <c r="C2158" t="s">
        <v>208</v>
      </c>
      <c r="D2158" t="s">
        <v>4963</v>
      </c>
      <c r="E2158" s="190" t="s">
        <v>4993</v>
      </c>
    </row>
    <row r="2159" spans="1:5" hidden="1" x14ac:dyDescent="0.25">
      <c r="A2159">
        <v>36870</v>
      </c>
      <c r="B2159" t="s">
        <v>2564</v>
      </c>
      <c r="C2159" t="s">
        <v>208</v>
      </c>
      <c r="D2159" t="s">
        <v>4963</v>
      </c>
      <c r="E2159" s="190" t="s">
        <v>8104</v>
      </c>
    </row>
    <row r="2160" spans="1:5" hidden="1" x14ac:dyDescent="0.25">
      <c r="A2160">
        <v>5092</v>
      </c>
      <c r="B2160" t="s">
        <v>2565</v>
      </c>
      <c r="C2160" t="s">
        <v>240</v>
      </c>
      <c r="D2160" t="s">
        <v>4963</v>
      </c>
      <c r="E2160" s="190" t="s">
        <v>5536</v>
      </c>
    </row>
    <row r="2161" spans="1:5" hidden="1" x14ac:dyDescent="0.25">
      <c r="A2161">
        <v>11462</v>
      </c>
      <c r="B2161" t="s">
        <v>2566</v>
      </c>
      <c r="C2161" t="s">
        <v>240</v>
      </c>
      <c r="D2161" t="s">
        <v>4963</v>
      </c>
      <c r="E2161" s="190" t="s">
        <v>5537</v>
      </c>
    </row>
    <row r="2162" spans="1:5" hidden="1" x14ac:dyDescent="0.25">
      <c r="A2162">
        <v>36529</v>
      </c>
      <c r="B2162" t="s">
        <v>2567</v>
      </c>
      <c r="C2162" t="s">
        <v>192</v>
      </c>
      <c r="D2162" t="s">
        <v>4977</v>
      </c>
      <c r="E2162" s="190" t="s">
        <v>8105</v>
      </c>
    </row>
    <row r="2163" spans="1:5" hidden="1" x14ac:dyDescent="0.25">
      <c r="A2163">
        <v>3318</v>
      </c>
      <c r="B2163" t="s">
        <v>2568</v>
      </c>
      <c r="C2163" t="s">
        <v>192</v>
      </c>
      <c r="D2163" t="s">
        <v>4977</v>
      </c>
      <c r="E2163" s="190" t="s">
        <v>8106</v>
      </c>
    </row>
    <row r="2164" spans="1:5" hidden="1" x14ac:dyDescent="0.25">
      <c r="A2164">
        <v>3324</v>
      </c>
      <c r="B2164" t="s">
        <v>2569</v>
      </c>
      <c r="C2164" t="s">
        <v>191</v>
      </c>
      <c r="D2164" t="s">
        <v>4963</v>
      </c>
      <c r="E2164" s="190" t="s">
        <v>2384</v>
      </c>
    </row>
    <row r="2165" spans="1:5" hidden="1" x14ac:dyDescent="0.25">
      <c r="A2165">
        <v>3322</v>
      </c>
      <c r="B2165" t="s">
        <v>2570</v>
      </c>
      <c r="C2165" t="s">
        <v>191</v>
      </c>
      <c r="D2165" t="s">
        <v>4966</v>
      </c>
      <c r="E2165" s="190" t="s">
        <v>5538</v>
      </c>
    </row>
    <row r="2166" spans="1:5" hidden="1" x14ac:dyDescent="0.25">
      <c r="A2166">
        <v>5076</v>
      </c>
      <c r="B2166" t="s">
        <v>2571</v>
      </c>
      <c r="C2166" t="s">
        <v>208</v>
      </c>
      <c r="D2166" t="s">
        <v>4963</v>
      </c>
      <c r="E2166" s="190" t="s">
        <v>7387</v>
      </c>
    </row>
    <row r="2167" spans="1:5" hidden="1" x14ac:dyDescent="0.25">
      <c r="A2167">
        <v>5077</v>
      </c>
      <c r="B2167" t="s">
        <v>2572</v>
      </c>
      <c r="C2167" t="s">
        <v>208</v>
      </c>
      <c r="D2167" t="s">
        <v>4963</v>
      </c>
      <c r="E2167" s="190" t="s">
        <v>2749</v>
      </c>
    </row>
    <row r="2168" spans="1:5" hidden="1" x14ac:dyDescent="0.25">
      <c r="A2168">
        <v>11837</v>
      </c>
      <c r="B2168" t="s">
        <v>2573</v>
      </c>
      <c r="C2168" t="s">
        <v>192</v>
      </c>
      <c r="D2168" t="s">
        <v>4963</v>
      </c>
      <c r="E2168" s="190" t="s">
        <v>8107</v>
      </c>
    </row>
    <row r="2169" spans="1:5" hidden="1" x14ac:dyDescent="0.25">
      <c r="A2169">
        <v>38055</v>
      </c>
      <c r="B2169" t="s">
        <v>2574</v>
      </c>
      <c r="C2169" t="s">
        <v>192</v>
      </c>
      <c r="D2169" t="s">
        <v>4963</v>
      </c>
      <c r="E2169" s="190" t="s">
        <v>8108</v>
      </c>
    </row>
    <row r="2170" spans="1:5" hidden="1" x14ac:dyDescent="0.25">
      <c r="A2170">
        <v>415</v>
      </c>
      <c r="B2170" t="s">
        <v>2575</v>
      </c>
      <c r="C2170" t="s">
        <v>192</v>
      </c>
      <c r="D2170" t="s">
        <v>4963</v>
      </c>
      <c r="E2170" s="190" t="s">
        <v>8109</v>
      </c>
    </row>
    <row r="2171" spans="1:5" hidden="1" x14ac:dyDescent="0.25">
      <c r="A2171">
        <v>416</v>
      </c>
      <c r="B2171" t="s">
        <v>2576</v>
      </c>
      <c r="C2171" t="s">
        <v>192</v>
      </c>
      <c r="D2171" t="s">
        <v>4963</v>
      </c>
      <c r="E2171" s="190" t="s">
        <v>7741</v>
      </c>
    </row>
    <row r="2172" spans="1:5" hidden="1" x14ac:dyDescent="0.25">
      <c r="A2172">
        <v>425</v>
      </c>
      <c r="B2172" t="s">
        <v>2577</v>
      </c>
      <c r="C2172" t="s">
        <v>192</v>
      </c>
      <c r="D2172" t="s">
        <v>4963</v>
      </c>
      <c r="E2172" s="190" t="s">
        <v>7422</v>
      </c>
    </row>
    <row r="2173" spans="1:5" hidden="1" x14ac:dyDescent="0.25">
      <c r="A2173">
        <v>426</v>
      </c>
      <c r="B2173" t="s">
        <v>2578</v>
      </c>
      <c r="C2173" t="s">
        <v>192</v>
      </c>
      <c r="D2173" t="s">
        <v>4963</v>
      </c>
      <c r="E2173" s="190" t="s">
        <v>8110</v>
      </c>
    </row>
    <row r="2174" spans="1:5" hidden="1" x14ac:dyDescent="0.25">
      <c r="A2174">
        <v>38056</v>
      </c>
      <c r="B2174" t="s">
        <v>2579</v>
      </c>
      <c r="C2174" t="s">
        <v>192</v>
      </c>
      <c r="D2174" t="s">
        <v>4963</v>
      </c>
      <c r="E2174" s="190" t="s">
        <v>8111</v>
      </c>
    </row>
    <row r="2175" spans="1:5" hidden="1" x14ac:dyDescent="0.25">
      <c r="A2175">
        <v>1564</v>
      </c>
      <c r="B2175" t="s">
        <v>2580</v>
      </c>
      <c r="C2175" t="s">
        <v>192</v>
      </c>
      <c r="D2175" t="s">
        <v>4963</v>
      </c>
      <c r="E2175" s="190" t="s">
        <v>6372</v>
      </c>
    </row>
    <row r="2176" spans="1:5" hidden="1" x14ac:dyDescent="0.25">
      <c r="A2176">
        <v>11032</v>
      </c>
      <c r="B2176" t="s">
        <v>6833</v>
      </c>
      <c r="C2176" t="s">
        <v>192</v>
      </c>
      <c r="D2176" t="s">
        <v>4963</v>
      </c>
      <c r="E2176" s="190" t="s">
        <v>348</v>
      </c>
    </row>
    <row r="2177" spans="1:5" hidden="1" x14ac:dyDescent="0.25">
      <c r="A2177">
        <v>36786</v>
      </c>
      <c r="B2177" t="s">
        <v>2581</v>
      </c>
      <c r="C2177" t="s">
        <v>350</v>
      </c>
      <c r="D2177" t="s">
        <v>4977</v>
      </c>
      <c r="E2177" s="190" t="s">
        <v>6834</v>
      </c>
    </row>
    <row r="2178" spans="1:5" hidden="1" x14ac:dyDescent="0.25">
      <c r="A2178">
        <v>36785</v>
      </c>
      <c r="B2178" t="s">
        <v>2582</v>
      </c>
      <c r="C2178" t="s">
        <v>350</v>
      </c>
      <c r="D2178" t="s">
        <v>4977</v>
      </c>
      <c r="E2178" s="190" t="s">
        <v>6835</v>
      </c>
    </row>
    <row r="2179" spans="1:5" hidden="1" x14ac:dyDescent="0.25">
      <c r="A2179">
        <v>36782</v>
      </c>
      <c r="B2179" t="s">
        <v>2583</v>
      </c>
      <c r="C2179" t="s">
        <v>350</v>
      </c>
      <c r="D2179" t="s">
        <v>4977</v>
      </c>
      <c r="E2179" s="190" t="s">
        <v>6836</v>
      </c>
    </row>
    <row r="2180" spans="1:5" hidden="1" x14ac:dyDescent="0.25">
      <c r="A2180">
        <v>44481</v>
      </c>
      <c r="B2180" t="s">
        <v>2584</v>
      </c>
      <c r="C2180" t="s">
        <v>350</v>
      </c>
      <c r="D2180" t="s">
        <v>4977</v>
      </c>
      <c r="E2180" s="190" t="s">
        <v>6837</v>
      </c>
    </row>
    <row r="2181" spans="1:5" hidden="1" x14ac:dyDescent="0.25">
      <c r="A2181">
        <v>4824</v>
      </c>
      <c r="B2181" t="s">
        <v>2585</v>
      </c>
      <c r="C2181" t="s">
        <v>208</v>
      </c>
      <c r="D2181" t="s">
        <v>4963</v>
      </c>
      <c r="E2181" s="190" t="s">
        <v>8112</v>
      </c>
    </row>
    <row r="2182" spans="1:5" hidden="1" x14ac:dyDescent="0.25">
      <c r="A2182">
        <v>11795</v>
      </c>
      <c r="B2182" t="s">
        <v>2586</v>
      </c>
      <c r="C2182" t="s">
        <v>191</v>
      </c>
      <c r="D2182" t="s">
        <v>4963</v>
      </c>
      <c r="E2182" s="190" t="s">
        <v>8113</v>
      </c>
    </row>
    <row r="2183" spans="1:5" hidden="1" x14ac:dyDescent="0.25">
      <c r="A2183">
        <v>134</v>
      </c>
      <c r="B2183" t="s">
        <v>2587</v>
      </c>
      <c r="C2183" t="s">
        <v>208</v>
      </c>
      <c r="D2183" t="s">
        <v>4963</v>
      </c>
      <c r="E2183" s="190" t="s">
        <v>1836</v>
      </c>
    </row>
    <row r="2184" spans="1:5" hidden="1" x14ac:dyDescent="0.25">
      <c r="A2184">
        <v>4229</v>
      </c>
      <c r="B2184" t="s">
        <v>5541</v>
      </c>
      <c r="C2184" t="s">
        <v>208</v>
      </c>
      <c r="D2184" t="s">
        <v>4963</v>
      </c>
      <c r="E2184" s="190" t="s">
        <v>8114</v>
      </c>
    </row>
    <row r="2185" spans="1:5" hidden="1" x14ac:dyDescent="0.25">
      <c r="A2185">
        <v>11731</v>
      </c>
      <c r="B2185" t="s">
        <v>2588</v>
      </c>
      <c r="C2185" t="s">
        <v>192</v>
      </c>
      <c r="D2185" t="s">
        <v>4963</v>
      </c>
      <c r="E2185" s="190" t="s">
        <v>667</v>
      </c>
    </row>
    <row r="2186" spans="1:5" hidden="1" x14ac:dyDescent="0.25">
      <c r="A2186">
        <v>11732</v>
      </c>
      <c r="B2186" t="s">
        <v>2589</v>
      </c>
      <c r="C2186" t="s">
        <v>192</v>
      </c>
      <c r="D2186" t="s">
        <v>4963</v>
      </c>
      <c r="E2186" s="190" t="s">
        <v>1350</v>
      </c>
    </row>
    <row r="2187" spans="1:5" hidden="1" x14ac:dyDescent="0.25">
      <c r="A2187">
        <v>11244</v>
      </c>
      <c r="B2187" t="s">
        <v>2590</v>
      </c>
      <c r="C2187" t="s">
        <v>192</v>
      </c>
      <c r="D2187" t="s">
        <v>4963</v>
      </c>
      <c r="E2187" s="190" t="s">
        <v>8115</v>
      </c>
    </row>
    <row r="2188" spans="1:5" hidden="1" x14ac:dyDescent="0.25">
      <c r="A2188">
        <v>11245</v>
      </c>
      <c r="B2188" t="s">
        <v>2591</v>
      </c>
      <c r="C2188" t="s">
        <v>192</v>
      </c>
      <c r="D2188" t="s">
        <v>4963</v>
      </c>
      <c r="E2188" s="190" t="s">
        <v>8116</v>
      </c>
    </row>
    <row r="2189" spans="1:5" hidden="1" x14ac:dyDescent="0.25">
      <c r="A2189">
        <v>11235</v>
      </c>
      <c r="B2189" t="s">
        <v>2592</v>
      </c>
      <c r="C2189" t="s">
        <v>192</v>
      </c>
      <c r="D2189" t="s">
        <v>4963</v>
      </c>
      <c r="E2189" s="190" t="s">
        <v>8117</v>
      </c>
    </row>
    <row r="2190" spans="1:5" hidden="1" x14ac:dyDescent="0.25">
      <c r="A2190">
        <v>11236</v>
      </c>
      <c r="B2190" t="s">
        <v>2593</v>
      </c>
      <c r="C2190" t="s">
        <v>192</v>
      </c>
      <c r="D2190" t="s">
        <v>4963</v>
      </c>
      <c r="E2190" s="190" t="s">
        <v>8118</v>
      </c>
    </row>
    <row r="2191" spans="1:5" hidden="1" x14ac:dyDescent="0.25">
      <c r="A2191">
        <v>36494</v>
      </c>
      <c r="B2191" t="s">
        <v>2594</v>
      </c>
      <c r="C2191" t="s">
        <v>192</v>
      </c>
      <c r="D2191" t="s">
        <v>4977</v>
      </c>
      <c r="E2191" s="190" t="s">
        <v>5542</v>
      </c>
    </row>
    <row r="2192" spans="1:5" hidden="1" x14ac:dyDescent="0.25">
      <c r="A2192">
        <v>36493</v>
      </c>
      <c r="B2192" t="s">
        <v>2595</v>
      </c>
      <c r="C2192" t="s">
        <v>192</v>
      </c>
      <c r="D2192" t="s">
        <v>4977</v>
      </c>
      <c r="E2192" s="190" t="s">
        <v>5543</v>
      </c>
    </row>
    <row r="2193" spans="1:5" hidden="1" x14ac:dyDescent="0.25">
      <c r="A2193">
        <v>36492</v>
      </c>
      <c r="B2193" t="s">
        <v>2596</v>
      </c>
      <c r="C2193" t="s">
        <v>192</v>
      </c>
      <c r="D2193" t="s">
        <v>4977</v>
      </c>
      <c r="E2193" s="190" t="s">
        <v>5544</v>
      </c>
    </row>
    <row r="2194" spans="1:5" hidden="1" x14ac:dyDescent="0.25">
      <c r="A2194">
        <v>36499</v>
      </c>
      <c r="B2194" t="s">
        <v>2597</v>
      </c>
      <c r="C2194" t="s">
        <v>192</v>
      </c>
      <c r="D2194" t="s">
        <v>4977</v>
      </c>
      <c r="E2194" s="190" t="s">
        <v>5545</v>
      </c>
    </row>
    <row r="2195" spans="1:5" hidden="1" x14ac:dyDescent="0.25">
      <c r="A2195">
        <v>13533</v>
      </c>
      <c r="B2195" t="s">
        <v>2598</v>
      </c>
      <c r="C2195" t="s">
        <v>192</v>
      </c>
      <c r="D2195" t="s">
        <v>4977</v>
      </c>
      <c r="E2195" s="190" t="s">
        <v>5546</v>
      </c>
    </row>
    <row r="2196" spans="1:5" hidden="1" x14ac:dyDescent="0.25">
      <c r="A2196">
        <v>13333</v>
      </c>
      <c r="B2196" t="s">
        <v>2599</v>
      </c>
      <c r="C2196" t="s">
        <v>192</v>
      </c>
      <c r="D2196" t="s">
        <v>4977</v>
      </c>
      <c r="E2196" s="190" t="s">
        <v>5547</v>
      </c>
    </row>
    <row r="2197" spans="1:5" hidden="1" x14ac:dyDescent="0.25">
      <c r="A2197">
        <v>39585</v>
      </c>
      <c r="B2197" t="s">
        <v>2600</v>
      </c>
      <c r="C2197" t="s">
        <v>192</v>
      </c>
      <c r="D2197" t="s">
        <v>4977</v>
      </c>
      <c r="E2197" s="190" t="s">
        <v>5548</v>
      </c>
    </row>
    <row r="2198" spans="1:5" hidden="1" x14ac:dyDescent="0.25">
      <c r="A2198">
        <v>39586</v>
      </c>
      <c r="B2198" t="s">
        <v>2601</v>
      </c>
      <c r="C2198" t="s">
        <v>192</v>
      </c>
      <c r="D2198" t="s">
        <v>4977</v>
      </c>
      <c r="E2198" s="190" t="s">
        <v>5549</v>
      </c>
    </row>
    <row r="2199" spans="1:5" hidden="1" x14ac:dyDescent="0.25">
      <c r="A2199">
        <v>39587</v>
      </c>
      <c r="B2199" t="s">
        <v>2602</v>
      </c>
      <c r="C2199" t="s">
        <v>192</v>
      </c>
      <c r="D2199" t="s">
        <v>4977</v>
      </c>
      <c r="E2199" s="190" t="s">
        <v>5550</v>
      </c>
    </row>
    <row r="2200" spans="1:5" hidden="1" x14ac:dyDescent="0.25">
      <c r="A2200">
        <v>39588</v>
      </c>
      <c r="B2200" t="s">
        <v>2603</v>
      </c>
      <c r="C2200" t="s">
        <v>192</v>
      </c>
      <c r="D2200" t="s">
        <v>4977</v>
      </c>
      <c r="E2200" s="190" t="s">
        <v>5551</v>
      </c>
    </row>
    <row r="2201" spans="1:5" hidden="1" x14ac:dyDescent="0.25">
      <c r="A2201">
        <v>39584</v>
      </c>
      <c r="B2201" t="s">
        <v>2604</v>
      </c>
      <c r="C2201" t="s">
        <v>192</v>
      </c>
      <c r="D2201" t="s">
        <v>4977</v>
      </c>
      <c r="E2201" s="190" t="s">
        <v>5552</v>
      </c>
    </row>
    <row r="2202" spans="1:5" hidden="1" x14ac:dyDescent="0.25">
      <c r="A2202">
        <v>39590</v>
      </c>
      <c r="B2202" t="s">
        <v>2605</v>
      </c>
      <c r="C2202" t="s">
        <v>192</v>
      </c>
      <c r="D2202" t="s">
        <v>4977</v>
      </c>
      <c r="E2202" s="190" t="s">
        <v>5553</v>
      </c>
    </row>
    <row r="2203" spans="1:5" hidden="1" x14ac:dyDescent="0.25">
      <c r="A2203">
        <v>39592</v>
      </c>
      <c r="B2203" t="s">
        <v>2606</v>
      </c>
      <c r="C2203" t="s">
        <v>192</v>
      </c>
      <c r="D2203" t="s">
        <v>4977</v>
      </c>
      <c r="E2203" s="190" t="s">
        <v>5554</v>
      </c>
    </row>
    <row r="2204" spans="1:5" hidden="1" x14ac:dyDescent="0.25">
      <c r="A2204">
        <v>39593</v>
      </c>
      <c r="B2204" t="s">
        <v>2607</v>
      </c>
      <c r="C2204" t="s">
        <v>192</v>
      </c>
      <c r="D2204" t="s">
        <v>4977</v>
      </c>
      <c r="E2204" s="190" t="s">
        <v>5550</v>
      </c>
    </row>
    <row r="2205" spans="1:5" hidden="1" x14ac:dyDescent="0.25">
      <c r="A2205">
        <v>14254</v>
      </c>
      <c r="B2205" t="s">
        <v>2608</v>
      </c>
      <c r="C2205" t="s">
        <v>192</v>
      </c>
      <c r="D2205" t="s">
        <v>4977</v>
      </c>
      <c r="E2205" s="190" t="s">
        <v>5555</v>
      </c>
    </row>
    <row r="2206" spans="1:5" hidden="1" x14ac:dyDescent="0.25">
      <c r="A2206">
        <v>44494</v>
      </c>
      <c r="B2206" t="s">
        <v>2609</v>
      </c>
      <c r="C2206" t="s">
        <v>192</v>
      </c>
      <c r="D2206" t="s">
        <v>4977</v>
      </c>
      <c r="E2206" s="190" t="s">
        <v>5556</v>
      </c>
    </row>
    <row r="2207" spans="1:5" hidden="1" x14ac:dyDescent="0.25">
      <c r="A2207">
        <v>25019</v>
      </c>
      <c r="B2207" t="s">
        <v>2610</v>
      </c>
      <c r="C2207" t="s">
        <v>192</v>
      </c>
      <c r="D2207" t="s">
        <v>4977</v>
      </c>
      <c r="E2207" s="190" t="s">
        <v>5557</v>
      </c>
    </row>
    <row r="2208" spans="1:5" hidden="1" x14ac:dyDescent="0.25">
      <c r="A2208">
        <v>36501</v>
      </c>
      <c r="B2208" t="s">
        <v>2611</v>
      </c>
      <c r="C2208" t="s">
        <v>192</v>
      </c>
      <c r="D2208" t="s">
        <v>4977</v>
      </c>
      <c r="E2208" s="190" t="s">
        <v>5558</v>
      </c>
    </row>
    <row r="2209" spans="1:5" hidden="1" x14ac:dyDescent="0.25">
      <c r="A2209">
        <v>44493</v>
      </c>
      <c r="B2209" t="s">
        <v>2612</v>
      </c>
      <c r="C2209" t="s">
        <v>192</v>
      </c>
      <c r="D2209" t="s">
        <v>4977</v>
      </c>
      <c r="E2209" s="190" t="s">
        <v>5559</v>
      </c>
    </row>
    <row r="2210" spans="1:5" hidden="1" x14ac:dyDescent="0.25">
      <c r="A2210">
        <v>36500</v>
      </c>
      <c r="B2210" t="s">
        <v>2613</v>
      </c>
      <c r="C2210" t="s">
        <v>192</v>
      </c>
      <c r="D2210" t="s">
        <v>4977</v>
      </c>
      <c r="E2210" s="190" t="s">
        <v>5560</v>
      </c>
    </row>
    <row r="2211" spans="1:5" hidden="1" x14ac:dyDescent="0.25">
      <c r="A2211">
        <v>20017</v>
      </c>
      <c r="B2211" t="s">
        <v>2614</v>
      </c>
      <c r="C2211" t="s">
        <v>194</v>
      </c>
      <c r="D2211" t="s">
        <v>4963</v>
      </c>
      <c r="E2211" s="190" t="s">
        <v>6569</v>
      </c>
    </row>
    <row r="2212" spans="1:5" hidden="1" x14ac:dyDescent="0.25">
      <c r="A2212">
        <v>20007</v>
      </c>
      <c r="B2212" t="s">
        <v>2615</v>
      </c>
      <c r="C2212" t="s">
        <v>194</v>
      </c>
      <c r="D2212" t="s">
        <v>4963</v>
      </c>
      <c r="E2212" s="190" t="s">
        <v>272</v>
      </c>
    </row>
    <row r="2213" spans="1:5" hidden="1" x14ac:dyDescent="0.25">
      <c r="A2213">
        <v>39831</v>
      </c>
      <c r="B2213" t="s">
        <v>2616</v>
      </c>
      <c r="C2213" t="s">
        <v>190</v>
      </c>
      <c r="D2213" t="s">
        <v>4963</v>
      </c>
      <c r="E2213" s="190" t="s">
        <v>8119</v>
      </c>
    </row>
    <row r="2214" spans="1:5" hidden="1" x14ac:dyDescent="0.25">
      <c r="A2214">
        <v>36888</v>
      </c>
      <c r="B2214" t="s">
        <v>2617</v>
      </c>
      <c r="C2214" t="s">
        <v>194</v>
      </c>
      <c r="D2214" t="s">
        <v>4977</v>
      </c>
      <c r="E2214" s="190" t="s">
        <v>5257</v>
      </c>
    </row>
    <row r="2215" spans="1:5" hidden="1" x14ac:dyDescent="0.25">
      <c r="A2215">
        <v>39836</v>
      </c>
      <c r="B2215" t="s">
        <v>2618</v>
      </c>
      <c r="C2215" t="s">
        <v>190</v>
      </c>
      <c r="D2215" t="s">
        <v>4963</v>
      </c>
      <c r="E2215" s="190" t="s">
        <v>8120</v>
      </c>
    </row>
    <row r="2216" spans="1:5" hidden="1" x14ac:dyDescent="0.25">
      <c r="A2216">
        <v>39830</v>
      </c>
      <c r="B2216" t="s">
        <v>2619</v>
      </c>
      <c r="C2216" t="s">
        <v>190</v>
      </c>
      <c r="D2216" t="s">
        <v>4963</v>
      </c>
      <c r="E2216" s="190" t="s">
        <v>8121</v>
      </c>
    </row>
    <row r="2217" spans="1:5" hidden="1" x14ac:dyDescent="0.25">
      <c r="A2217">
        <v>40527</v>
      </c>
      <c r="B2217" t="s">
        <v>2620</v>
      </c>
      <c r="C2217" t="s">
        <v>192</v>
      </c>
      <c r="D2217" t="s">
        <v>4963</v>
      </c>
      <c r="E2217" s="190" t="s">
        <v>8122</v>
      </c>
    </row>
    <row r="2218" spans="1:5" hidden="1" x14ac:dyDescent="0.25">
      <c r="A2218">
        <v>36497</v>
      </c>
      <c r="B2218" t="s">
        <v>2621</v>
      </c>
      <c r="C2218" t="s">
        <v>192</v>
      </c>
      <c r="D2218" t="s">
        <v>4963</v>
      </c>
      <c r="E2218" s="190" t="s">
        <v>8123</v>
      </c>
    </row>
    <row r="2219" spans="1:5" hidden="1" x14ac:dyDescent="0.25">
      <c r="A2219">
        <v>36487</v>
      </c>
      <c r="B2219" t="s">
        <v>2622</v>
      </c>
      <c r="C2219" t="s">
        <v>192</v>
      </c>
      <c r="D2219" t="s">
        <v>4963</v>
      </c>
      <c r="E2219" s="190" t="s">
        <v>8124</v>
      </c>
    </row>
    <row r="2220" spans="1:5" hidden="1" x14ac:dyDescent="0.25">
      <c r="A2220">
        <v>44475</v>
      </c>
      <c r="B2220" t="s">
        <v>2623</v>
      </c>
      <c r="C2220" t="s">
        <v>192</v>
      </c>
      <c r="D2220" t="s">
        <v>4977</v>
      </c>
      <c r="E2220" s="190" t="s">
        <v>5562</v>
      </c>
    </row>
    <row r="2221" spans="1:5" hidden="1" x14ac:dyDescent="0.25">
      <c r="A2221">
        <v>44474</v>
      </c>
      <c r="B2221" t="s">
        <v>2624</v>
      </c>
      <c r="C2221" t="s">
        <v>192</v>
      </c>
      <c r="D2221" t="s">
        <v>4977</v>
      </c>
      <c r="E2221" s="190" t="s">
        <v>5563</v>
      </c>
    </row>
    <row r="2222" spans="1:5" hidden="1" x14ac:dyDescent="0.25">
      <c r="A2222">
        <v>44490</v>
      </c>
      <c r="B2222" t="s">
        <v>2625</v>
      </c>
      <c r="C2222" t="s">
        <v>192</v>
      </c>
      <c r="D2222" t="s">
        <v>4977</v>
      </c>
      <c r="E2222" s="190" t="s">
        <v>5564</v>
      </c>
    </row>
    <row r="2223" spans="1:5" hidden="1" x14ac:dyDescent="0.25">
      <c r="A2223">
        <v>37776</v>
      </c>
      <c r="B2223" t="s">
        <v>2626</v>
      </c>
      <c r="C2223" t="s">
        <v>192</v>
      </c>
      <c r="D2223" t="s">
        <v>4977</v>
      </c>
      <c r="E2223" s="190" t="s">
        <v>5565</v>
      </c>
    </row>
    <row r="2224" spans="1:5" hidden="1" x14ac:dyDescent="0.25">
      <c r="A2224">
        <v>37775</v>
      </c>
      <c r="B2224" t="s">
        <v>2627</v>
      </c>
      <c r="C2224" t="s">
        <v>192</v>
      </c>
      <c r="D2224" t="s">
        <v>4977</v>
      </c>
      <c r="E2224" s="190" t="s">
        <v>5566</v>
      </c>
    </row>
    <row r="2225" spans="1:5" hidden="1" x14ac:dyDescent="0.25">
      <c r="A2225">
        <v>36491</v>
      </c>
      <c r="B2225" t="s">
        <v>2628</v>
      </c>
      <c r="C2225" t="s">
        <v>192</v>
      </c>
      <c r="D2225" t="s">
        <v>4977</v>
      </c>
      <c r="E2225" s="190" t="s">
        <v>5567</v>
      </c>
    </row>
    <row r="2226" spans="1:5" hidden="1" x14ac:dyDescent="0.25">
      <c r="A2226">
        <v>10712</v>
      </c>
      <c r="B2226" t="s">
        <v>2629</v>
      </c>
      <c r="C2226" t="s">
        <v>192</v>
      </c>
      <c r="D2226" t="s">
        <v>4977</v>
      </c>
      <c r="E2226" s="190" t="s">
        <v>4959</v>
      </c>
    </row>
    <row r="2227" spans="1:5" hidden="1" x14ac:dyDescent="0.25">
      <c r="A2227">
        <v>3363</v>
      </c>
      <c r="B2227" t="s">
        <v>2630</v>
      </c>
      <c r="C2227" t="s">
        <v>192</v>
      </c>
      <c r="D2227" t="s">
        <v>4977</v>
      </c>
      <c r="E2227" s="190" t="s">
        <v>5568</v>
      </c>
    </row>
    <row r="2228" spans="1:5" hidden="1" x14ac:dyDescent="0.25">
      <c r="A2228">
        <v>3365</v>
      </c>
      <c r="B2228" t="s">
        <v>2631</v>
      </c>
      <c r="C2228" t="s">
        <v>192</v>
      </c>
      <c r="D2228" t="s">
        <v>4977</v>
      </c>
      <c r="E2228" s="190" t="s">
        <v>5569</v>
      </c>
    </row>
    <row r="2229" spans="1:5" hidden="1" x14ac:dyDescent="0.25">
      <c r="A2229">
        <v>7569</v>
      </c>
      <c r="B2229" t="s">
        <v>2632</v>
      </c>
      <c r="C2229" t="s">
        <v>192</v>
      </c>
      <c r="D2229" t="s">
        <v>4977</v>
      </c>
      <c r="E2229" s="190" t="s">
        <v>8125</v>
      </c>
    </row>
    <row r="2230" spans="1:5" hidden="1" x14ac:dyDescent="0.25">
      <c r="A2230">
        <v>3378</v>
      </c>
      <c r="B2230" t="s">
        <v>2633</v>
      </c>
      <c r="C2230" t="s">
        <v>192</v>
      </c>
      <c r="D2230" t="s">
        <v>4963</v>
      </c>
      <c r="E2230" s="190" t="s">
        <v>8126</v>
      </c>
    </row>
    <row r="2231" spans="1:5" hidden="1" x14ac:dyDescent="0.25">
      <c r="A2231">
        <v>3380</v>
      </c>
      <c r="B2231" t="s">
        <v>2634</v>
      </c>
      <c r="C2231" t="s">
        <v>192</v>
      </c>
      <c r="D2231" t="s">
        <v>4966</v>
      </c>
      <c r="E2231" s="190" t="s">
        <v>8127</v>
      </c>
    </row>
    <row r="2232" spans="1:5" hidden="1" x14ac:dyDescent="0.25">
      <c r="A2232">
        <v>3379</v>
      </c>
      <c r="B2232" t="s">
        <v>2635</v>
      </c>
      <c r="C2232" t="s">
        <v>192</v>
      </c>
      <c r="D2232" t="s">
        <v>4963</v>
      </c>
      <c r="E2232" s="190" t="s">
        <v>8128</v>
      </c>
    </row>
    <row r="2233" spans="1:5" hidden="1" x14ac:dyDescent="0.25">
      <c r="A2233">
        <v>11991</v>
      </c>
      <c r="B2233" t="s">
        <v>2636</v>
      </c>
      <c r="C2233" t="s">
        <v>192</v>
      </c>
      <c r="D2233" t="s">
        <v>4963</v>
      </c>
      <c r="E2233" s="190" t="s">
        <v>6762</v>
      </c>
    </row>
    <row r="2234" spans="1:5" hidden="1" x14ac:dyDescent="0.25">
      <c r="A2234">
        <v>34349</v>
      </c>
      <c r="B2234" t="s">
        <v>6838</v>
      </c>
      <c r="C2234" t="s">
        <v>192</v>
      </c>
      <c r="D2234" t="s">
        <v>4963</v>
      </c>
      <c r="E2234" s="190" t="s">
        <v>8129</v>
      </c>
    </row>
    <row r="2235" spans="1:5" hidden="1" x14ac:dyDescent="0.25">
      <c r="A2235">
        <v>11029</v>
      </c>
      <c r="B2235" t="s">
        <v>2637</v>
      </c>
      <c r="C2235" t="s">
        <v>308</v>
      </c>
      <c r="D2235" t="s">
        <v>4963</v>
      </c>
      <c r="E2235" s="190" t="s">
        <v>7718</v>
      </c>
    </row>
    <row r="2236" spans="1:5" hidden="1" x14ac:dyDescent="0.25">
      <c r="A2236">
        <v>4316</v>
      </c>
      <c r="B2236" t="s">
        <v>2638</v>
      </c>
      <c r="C2236" t="s">
        <v>192</v>
      </c>
      <c r="D2236" t="s">
        <v>4963</v>
      </c>
      <c r="E2236" s="190" t="s">
        <v>8130</v>
      </c>
    </row>
    <row r="2237" spans="1:5" hidden="1" x14ac:dyDescent="0.25">
      <c r="A2237">
        <v>4313</v>
      </c>
      <c r="B2237" t="s">
        <v>2639</v>
      </c>
      <c r="C2237" t="s">
        <v>308</v>
      </c>
      <c r="D2237" t="s">
        <v>4963</v>
      </c>
      <c r="E2237" s="190" t="s">
        <v>3625</v>
      </c>
    </row>
    <row r="2238" spans="1:5" hidden="1" x14ac:dyDescent="0.25">
      <c r="A2238">
        <v>4317</v>
      </c>
      <c r="B2238" t="s">
        <v>2641</v>
      </c>
      <c r="C2238" t="s">
        <v>192</v>
      </c>
      <c r="D2238" t="s">
        <v>4963</v>
      </c>
      <c r="E2238" s="190" t="s">
        <v>6878</v>
      </c>
    </row>
    <row r="2239" spans="1:5" hidden="1" x14ac:dyDescent="0.25">
      <c r="A2239">
        <v>4314</v>
      </c>
      <c r="B2239" t="s">
        <v>2642</v>
      </c>
      <c r="C2239" t="s">
        <v>308</v>
      </c>
      <c r="D2239" t="s">
        <v>4963</v>
      </c>
      <c r="E2239" s="190" t="s">
        <v>7319</v>
      </c>
    </row>
    <row r="2240" spans="1:5" hidden="1" x14ac:dyDescent="0.25">
      <c r="A2240">
        <v>10921</v>
      </c>
      <c r="B2240" t="s">
        <v>2644</v>
      </c>
      <c r="C2240" t="s">
        <v>192</v>
      </c>
      <c r="D2240" t="s">
        <v>4977</v>
      </c>
      <c r="E2240" s="190" t="s">
        <v>6839</v>
      </c>
    </row>
    <row r="2241" spans="1:5" hidden="1" x14ac:dyDescent="0.25">
      <c r="A2241">
        <v>10922</v>
      </c>
      <c r="B2241" t="s">
        <v>2645</v>
      </c>
      <c r="C2241" t="s">
        <v>192</v>
      </c>
      <c r="D2241" t="s">
        <v>4977</v>
      </c>
      <c r="E2241" s="190" t="s">
        <v>6840</v>
      </c>
    </row>
    <row r="2242" spans="1:5" hidden="1" x14ac:dyDescent="0.25">
      <c r="A2242">
        <v>10923</v>
      </c>
      <c r="B2242" t="s">
        <v>2646</v>
      </c>
      <c r="C2242" t="s">
        <v>192</v>
      </c>
      <c r="D2242" t="s">
        <v>4977</v>
      </c>
      <c r="E2242" s="190" t="s">
        <v>6841</v>
      </c>
    </row>
    <row r="2243" spans="1:5" hidden="1" x14ac:dyDescent="0.25">
      <c r="A2243">
        <v>10924</v>
      </c>
      <c r="B2243" t="s">
        <v>2647</v>
      </c>
      <c r="C2243" t="s">
        <v>192</v>
      </c>
      <c r="D2243" t="s">
        <v>4977</v>
      </c>
      <c r="E2243" s="190" t="s">
        <v>6842</v>
      </c>
    </row>
    <row r="2244" spans="1:5" hidden="1" x14ac:dyDescent="0.25">
      <c r="A2244">
        <v>37772</v>
      </c>
      <c r="B2244" t="s">
        <v>2648</v>
      </c>
      <c r="C2244" t="s">
        <v>192</v>
      </c>
      <c r="D2244" t="s">
        <v>4977</v>
      </c>
      <c r="E2244" s="190" t="s">
        <v>5570</v>
      </c>
    </row>
    <row r="2245" spans="1:5" hidden="1" x14ac:dyDescent="0.25">
      <c r="A2245">
        <v>37771</v>
      </c>
      <c r="B2245" t="s">
        <v>2649</v>
      </c>
      <c r="C2245" t="s">
        <v>192</v>
      </c>
      <c r="D2245" t="s">
        <v>4977</v>
      </c>
      <c r="E2245" s="190" t="s">
        <v>5571</v>
      </c>
    </row>
    <row r="2246" spans="1:5" hidden="1" x14ac:dyDescent="0.25">
      <c r="A2246">
        <v>12772</v>
      </c>
      <c r="B2246" t="s">
        <v>2650</v>
      </c>
      <c r="C2246" t="s">
        <v>192</v>
      </c>
      <c r="D2246" t="s">
        <v>4963</v>
      </c>
      <c r="E2246" s="190" t="s">
        <v>8131</v>
      </c>
    </row>
    <row r="2247" spans="1:5" hidden="1" x14ac:dyDescent="0.25">
      <c r="A2247">
        <v>12770</v>
      </c>
      <c r="B2247" t="s">
        <v>2651</v>
      </c>
      <c r="C2247" t="s">
        <v>192</v>
      </c>
      <c r="D2247" t="s">
        <v>4963</v>
      </c>
      <c r="E2247" s="190" t="s">
        <v>8132</v>
      </c>
    </row>
    <row r="2248" spans="1:5" hidden="1" x14ac:dyDescent="0.25">
      <c r="A2248">
        <v>12775</v>
      </c>
      <c r="B2248" t="s">
        <v>2652</v>
      </c>
      <c r="C2248" t="s">
        <v>192</v>
      </c>
      <c r="D2248" t="s">
        <v>4963</v>
      </c>
      <c r="E2248" s="190" t="s">
        <v>8133</v>
      </c>
    </row>
    <row r="2249" spans="1:5" hidden="1" x14ac:dyDescent="0.25">
      <c r="A2249">
        <v>12768</v>
      </c>
      <c r="B2249" t="s">
        <v>2653</v>
      </c>
      <c r="C2249" t="s">
        <v>192</v>
      </c>
      <c r="D2249" t="s">
        <v>4963</v>
      </c>
      <c r="E2249" s="190" t="s">
        <v>8134</v>
      </c>
    </row>
    <row r="2250" spans="1:5" hidden="1" x14ac:dyDescent="0.25">
      <c r="A2250">
        <v>12769</v>
      </c>
      <c r="B2250" t="s">
        <v>2654</v>
      </c>
      <c r="C2250" t="s">
        <v>192</v>
      </c>
      <c r="D2250" t="s">
        <v>4966</v>
      </c>
      <c r="E2250" s="190" t="s">
        <v>8135</v>
      </c>
    </row>
    <row r="2251" spans="1:5" hidden="1" x14ac:dyDescent="0.25">
      <c r="A2251">
        <v>12773</v>
      </c>
      <c r="B2251" t="s">
        <v>2655</v>
      </c>
      <c r="C2251" t="s">
        <v>192</v>
      </c>
      <c r="D2251" t="s">
        <v>4963</v>
      </c>
      <c r="E2251" s="190" t="s">
        <v>8136</v>
      </c>
    </row>
    <row r="2252" spans="1:5" hidden="1" x14ac:dyDescent="0.25">
      <c r="A2252">
        <v>12774</v>
      </c>
      <c r="B2252" t="s">
        <v>2656</v>
      </c>
      <c r="C2252" t="s">
        <v>192</v>
      </c>
      <c r="D2252" t="s">
        <v>4963</v>
      </c>
      <c r="E2252" s="190" t="s">
        <v>8137</v>
      </c>
    </row>
    <row r="2253" spans="1:5" hidden="1" x14ac:dyDescent="0.25">
      <c r="A2253">
        <v>12776</v>
      </c>
      <c r="B2253" t="s">
        <v>2657</v>
      </c>
      <c r="C2253" t="s">
        <v>192</v>
      </c>
      <c r="D2253" t="s">
        <v>4963</v>
      </c>
      <c r="E2253" s="190" t="s">
        <v>8138</v>
      </c>
    </row>
    <row r="2254" spans="1:5" hidden="1" x14ac:dyDescent="0.25">
      <c r="A2254">
        <v>12777</v>
      </c>
      <c r="B2254" t="s">
        <v>2658</v>
      </c>
      <c r="C2254" t="s">
        <v>192</v>
      </c>
      <c r="D2254" t="s">
        <v>4963</v>
      </c>
      <c r="E2254" s="190" t="s">
        <v>8139</v>
      </c>
    </row>
    <row r="2255" spans="1:5" hidden="1" x14ac:dyDescent="0.25">
      <c r="A2255">
        <v>3389</v>
      </c>
      <c r="B2255" t="s">
        <v>2659</v>
      </c>
      <c r="C2255" t="s">
        <v>192</v>
      </c>
      <c r="D2255" t="s">
        <v>4977</v>
      </c>
      <c r="E2255" s="190" t="s">
        <v>5077</v>
      </c>
    </row>
    <row r="2256" spans="1:5" hidden="1" x14ac:dyDescent="0.25">
      <c r="A2256">
        <v>12873</v>
      </c>
      <c r="B2256" t="s">
        <v>2660</v>
      </c>
      <c r="C2256" t="s">
        <v>223</v>
      </c>
      <c r="D2256" t="s">
        <v>4963</v>
      </c>
      <c r="E2256" s="190" t="s">
        <v>7129</v>
      </c>
    </row>
    <row r="2257" spans="1:5" hidden="1" x14ac:dyDescent="0.25">
      <c r="A2257">
        <v>41076</v>
      </c>
      <c r="B2257" t="s">
        <v>2661</v>
      </c>
      <c r="C2257" t="s">
        <v>224</v>
      </c>
      <c r="D2257" t="s">
        <v>4963</v>
      </c>
      <c r="E2257" s="190" t="s">
        <v>7130</v>
      </c>
    </row>
    <row r="2258" spans="1:5" hidden="1" x14ac:dyDescent="0.25">
      <c r="A2258">
        <v>140</v>
      </c>
      <c r="B2258" t="s">
        <v>2662</v>
      </c>
      <c r="C2258" t="s">
        <v>208</v>
      </c>
      <c r="D2258" t="s">
        <v>4963</v>
      </c>
      <c r="E2258" s="190" t="s">
        <v>6408</v>
      </c>
    </row>
    <row r="2259" spans="1:5" hidden="1" x14ac:dyDescent="0.25">
      <c r="A2259">
        <v>151</v>
      </c>
      <c r="B2259" t="s">
        <v>2663</v>
      </c>
      <c r="C2259" t="s">
        <v>193</v>
      </c>
      <c r="D2259" t="s">
        <v>4963</v>
      </c>
      <c r="E2259" s="190" t="s">
        <v>6522</v>
      </c>
    </row>
    <row r="2260" spans="1:5" hidden="1" x14ac:dyDescent="0.25">
      <c r="A2260">
        <v>7340</v>
      </c>
      <c r="B2260" t="s">
        <v>2664</v>
      </c>
      <c r="C2260" t="s">
        <v>193</v>
      </c>
      <c r="D2260" t="s">
        <v>4963</v>
      </c>
      <c r="E2260" s="190" t="s">
        <v>8140</v>
      </c>
    </row>
    <row r="2261" spans="1:5" hidden="1" x14ac:dyDescent="0.25">
      <c r="A2261">
        <v>40929</v>
      </c>
      <c r="B2261" t="s">
        <v>2665</v>
      </c>
      <c r="C2261" t="s">
        <v>224</v>
      </c>
      <c r="D2261" t="s">
        <v>4963</v>
      </c>
      <c r="E2261" s="190" t="s">
        <v>8141</v>
      </c>
    </row>
    <row r="2262" spans="1:5" hidden="1" x14ac:dyDescent="0.25">
      <c r="A2262">
        <v>2701</v>
      </c>
      <c r="B2262" t="s">
        <v>5572</v>
      </c>
      <c r="C2262" t="s">
        <v>223</v>
      </c>
      <c r="D2262" t="s">
        <v>4963</v>
      </c>
      <c r="E2262" s="190" t="s">
        <v>5428</v>
      </c>
    </row>
    <row r="2263" spans="1:5" hidden="1" x14ac:dyDescent="0.25">
      <c r="A2263">
        <v>38114</v>
      </c>
      <c r="B2263" t="s">
        <v>2666</v>
      </c>
      <c r="C2263" t="s">
        <v>192</v>
      </c>
      <c r="D2263" t="s">
        <v>4963</v>
      </c>
      <c r="E2263" s="190" t="s">
        <v>8142</v>
      </c>
    </row>
    <row r="2264" spans="1:5" hidden="1" x14ac:dyDescent="0.25">
      <c r="A2264">
        <v>38064</v>
      </c>
      <c r="B2264" t="s">
        <v>2667</v>
      </c>
      <c r="C2264" t="s">
        <v>192</v>
      </c>
      <c r="D2264" t="s">
        <v>4963</v>
      </c>
      <c r="E2264" s="190" t="s">
        <v>8143</v>
      </c>
    </row>
    <row r="2265" spans="1:5" hidden="1" x14ac:dyDescent="0.25">
      <c r="A2265">
        <v>38115</v>
      </c>
      <c r="B2265" t="s">
        <v>2668</v>
      </c>
      <c r="C2265" t="s">
        <v>192</v>
      </c>
      <c r="D2265" t="s">
        <v>4963</v>
      </c>
      <c r="E2265" s="190" t="s">
        <v>7435</v>
      </c>
    </row>
    <row r="2266" spans="1:5" hidden="1" x14ac:dyDescent="0.25">
      <c r="A2266">
        <v>38065</v>
      </c>
      <c r="B2266" t="s">
        <v>2669</v>
      </c>
      <c r="C2266" t="s">
        <v>192</v>
      </c>
      <c r="D2266" t="s">
        <v>4963</v>
      </c>
      <c r="E2266" s="190" t="s">
        <v>6570</v>
      </c>
    </row>
    <row r="2267" spans="1:5" hidden="1" x14ac:dyDescent="0.25">
      <c r="A2267">
        <v>38078</v>
      </c>
      <c r="B2267" t="s">
        <v>2670</v>
      </c>
      <c r="C2267" t="s">
        <v>192</v>
      </c>
      <c r="D2267" t="s">
        <v>4963</v>
      </c>
      <c r="E2267" s="190" t="s">
        <v>8144</v>
      </c>
    </row>
    <row r="2268" spans="1:5" hidden="1" x14ac:dyDescent="0.25">
      <c r="A2268">
        <v>38113</v>
      </c>
      <c r="B2268" t="s">
        <v>2671</v>
      </c>
      <c r="C2268" t="s">
        <v>192</v>
      </c>
      <c r="D2268" t="s">
        <v>4963</v>
      </c>
      <c r="E2268" s="190" t="s">
        <v>8145</v>
      </c>
    </row>
    <row r="2269" spans="1:5" hidden="1" x14ac:dyDescent="0.25">
      <c r="A2269">
        <v>38063</v>
      </c>
      <c r="B2269" t="s">
        <v>2672</v>
      </c>
      <c r="C2269" t="s">
        <v>192</v>
      </c>
      <c r="D2269" t="s">
        <v>4963</v>
      </c>
      <c r="E2269" s="190" t="s">
        <v>6953</v>
      </c>
    </row>
    <row r="2270" spans="1:5" hidden="1" x14ac:dyDescent="0.25">
      <c r="A2270">
        <v>38080</v>
      </c>
      <c r="B2270" t="s">
        <v>2673</v>
      </c>
      <c r="C2270" t="s">
        <v>192</v>
      </c>
      <c r="D2270" t="s">
        <v>4963</v>
      </c>
      <c r="E2270" s="190" t="s">
        <v>6709</v>
      </c>
    </row>
    <row r="2271" spans="1:5" hidden="1" x14ac:dyDescent="0.25">
      <c r="A2271">
        <v>38069</v>
      </c>
      <c r="B2271" t="s">
        <v>2674</v>
      </c>
      <c r="C2271" t="s">
        <v>192</v>
      </c>
      <c r="D2271" t="s">
        <v>4963</v>
      </c>
      <c r="E2271" s="190" t="s">
        <v>8146</v>
      </c>
    </row>
    <row r="2272" spans="1:5" hidden="1" x14ac:dyDescent="0.25">
      <c r="A2272">
        <v>38077</v>
      </c>
      <c r="B2272" t="s">
        <v>2675</v>
      </c>
      <c r="C2272" t="s">
        <v>192</v>
      </c>
      <c r="D2272" t="s">
        <v>4963</v>
      </c>
      <c r="E2272" s="190" t="s">
        <v>7699</v>
      </c>
    </row>
    <row r="2273" spans="1:5" hidden="1" x14ac:dyDescent="0.25">
      <c r="A2273">
        <v>38073</v>
      </c>
      <c r="B2273" t="s">
        <v>2676</v>
      </c>
      <c r="C2273" t="s">
        <v>192</v>
      </c>
      <c r="D2273" t="s">
        <v>4963</v>
      </c>
      <c r="E2273" s="190" t="s">
        <v>8147</v>
      </c>
    </row>
    <row r="2274" spans="1:5" hidden="1" x14ac:dyDescent="0.25">
      <c r="A2274">
        <v>38112</v>
      </c>
      <c r="B2274" t="s">
        <v>2677</v>
      </c>
      <c r="C2274" t="s">
        <v>192</v>
      </c>
      <c r="D2274" t="s">
        <v>4963</v>
      </c>
      <c r="E2274" s="190" t="s">
        <v>6646</v>
      </c>
    </row>
    <row r="2275" spans="1:5" hidden="1" x14ac:dyDescent="0.25">
      <c r="A2275">
        <v>38062</v>
      </c>
      <c r="B2275" t="s">
        <v>2678</v>
      </c>
      <c r="C2275" t="s">
        <v>192</v>
      </c>
      <c r="D2275" t="s">
        <v>4963</v>
      </c>
      <c r="E2275" s="190" t="s">
        <v>5434</v>
      </c>
    </row>
    <row r="2276" spans="1:5" hidden="1" x14ac:dyDescent="0.25">
      <c r="A2276">
        <v>12128</v>
      </c>
      <c r="B2276" t="s">
        <v>2679</v>
      </c>
      <c r="C2276" t="s">
        <v>192</v>
      </c>
      <c r="D2276" t="s">
        <v>4963</v>
      </c>
      <c r="E2276" s="190" t="s">
        <v>313</v>
      </c>
    </row>
    <row r="2277" spans="1:5" hidden="1" x14ac:dyDescent="0.25">
      <c r="A2277">
        <v>12129</v>
      </c>
      <c r="B2277" t="s">
        <v>2680</v>
      </c>
      <c r="C2277" t="s">
        <v>192</v>
      </c>
      <c r="D2277" t="s">
        <v>4963</v>
      </c>
      <c r="E2277" s="190" t="s">
        <v>5026</v>
      </c>
    </row>
    <row r="2278" spans="1:5" hidden="1" x14ac:dyDescent="0.25">
      <c r="A2278">
        <v>38081</v>
      </c>
      <c r="B2278" t="s">
        <v>2681</v>
      </c>
      <c r="C2278" t="s">
        <v>192</v>
      </c>
      <c r="D2278" t="s">
        <v>4963</v>
      </c>
      <c r="E2278" s="190" t="s">
        <v>6814</v>
      </c>
    </row>
    <row r="2279" spans="1:5" hidden="1" x14ac:dyDescent="0.25">
      <c r="A2279">
        <v>38070</v>
      </c>
      <c r="B2279" t="s">
        <v>2683</v>
      </c>
      <c r="C2279" t="s">
        <v>192</v>
      </c>
      <c r="D2279" t="s">
        <v>4963</v>
      </c>
      <c r="E2279" s="190" t="s">
        <v>8148</v>
      </c>
    </row>
    <row r="2280" spans="1:5" hidden="1" x14ac:dyDescent="0.25">
      <c r="A2280">
        <v>38074</v>
      </c>
      <c r="B2280" t="s">
        <v>2684</v>
      </c>
      <c r="C2280" t="s">
        <v>192</v>
      </c>
      <c r="D2280" t="s">
        <v>4963</v>
      </c>
      <c r="E2280" s="190" t="s">
        <v>4017</v>
      </c>
    </row>
    <row r="2281" spans="1:5" hidden="1" x14ac:dyDescent="0.25">
      <c r="A2281">
        <v>38079</v>
      </c>
      <c r="B2281" t="s">
        <v>2685</v>
      </c>
      <c r="C2281" t="s">
        <v>192</v>
      </c>
      <c r="D2281" t="s">
        <v>4963</v>
      </c>
      <c r="E2281" s="190" t="s">
        <v>8149</v>
      </c>
    </row>
    <row r="2282" spans="1:5" hidden="1" x14ac:dyDescent="0.25">
      <c r="A2282">
        <v>38072</v>
      </c>
      <c r="B2282" t="s">
        <v>2686</v>
      </c>
      <c r="C2282" t="s">
        <v>192</v>
      </c>
      <c r="D2282" t="s">
        <v>4963</v>
      </c>
      <c r="E2282" s="190" t="s">
        <v>8150</v>
      </c>
    </row>
    <row r="2283" spans="1:5" hidden="1" x14ac:dyDescent="0.25">
      <c r="A2283">
        <v>38068</v>
      </c>
      <c r="B2283" t="s">
        <v>2687</v>
      </c>
      <c r="C2283" t="s">
        <v>192</v>
      </c>
      <c r="D2283" t="s">
        <v>4963</v>
      </c>
      <c r="E2283" s="190" t="s">
        <v>7690</v>
      </c>
    </row>
    <row r="2284" spans="1:5" hidden="1" x14ac:dyDescent="0.25">
      <c r="A2284">
        <v>38071</v>
      </c>
      <c r="B2284" t="s">
        <v>2688</v>
      </c>
      <c r="C2284" t="s">
        <v>192</v>
      </c>
      <c r="D2284" t="s">
        <v>4963</v>
      </c>
      <c r="E2284" s="190" t="s">
        <v>6978</v>
      </c>
    </row>
    <row r="2285" spans="1:5" hidden="1" x14ac:dyDescent="0.25">
      <c r="A2285">
        <v>38412</v>
      </c>
      <c r="B2285" t="s">
        <v>2689</v>
      </c>
      <c r="C2285" t="s">
        <v>192</v>
      </c>
      <c r="D2285" t="s">
        <v>4966</v>
      </c>
      <c r="E2285" s="190" t="s">
        <v>5573</v>
      </c>
    </row>
    <row r="2286" spans="1:5" hidden="1" x14ac:dyDescent="0.25">
      <c r="A2286">
        <v>3405</v>
      </c>
      <c r="B2286" t="s">
        <v>2690</v>
      </c>
      <c r="C2286" t="s">
        <v>192</v>
      </c>
      <c r="D2286" t="s">
        <v>4977</v>
      </c>
      <c r="E2286" s="190" t="s">
        <v>5574</v>
      </c>
    </row>
    <row r="2287" spans="1:5" hidden="1" x14ac:dyDescent="0.25">
      <c r="A2287">
        <v>3394</v>
      </c>
      <c r="B2287" t="s">
        <v>2691</v>
      </c>
      <c r="C2287" t="s">
        <v>192</v>
      </c>
      <c r="D2287" t="s">
        <v>4977</v>
      </c>
      <c r="E2287" s="190" t="s">
        <v>5575</v>
      </c>
    </row>
    <row r="2288" spans="1:5" hidden="1" x14ac:dyDescent="0.25">
      <c r="A2288">
        <v>3393</v>
      </c>
      <c r="B2288" t="s">
        <v>2692</v>
      </c>
      <c r="C2288" t="s">
        <v>192</v>
      </c>
      <c r="D2288" t="s">
        <v>4977</v>
      </c>
      <c r="E2288" s="190" t="s">
        <v>5576</v>
      </c>
    </row>
    <row r="2289" spans="1:5" hidden="1" x14ac:dyDescent="0.25">
      <c r="A2289">
        <v>3406</v>
      </c>
      <c r="B2289" t="s">
        <v>2693</v>
      </c>
      <c r="C2289" t="s">
        <v>192</v>
      </c>
      <c r="D2289" t="s">
        <v>4977</v>
      </c>
      <c r="E2289" s="190" t="s">
        <v>5577</v>
      </c>
    </row>
    <row r="2290" spans="1:5" hidden="1" x14ac:dyDescent="0.25">
      <c r="A2290">
        <v>3395</v>
      </c>
      <c r="B2290" t="s">
        <v>2694</v>
      </c>
      <c r="C2290" t="s">
        <v>192</v>
      </c>
      <c r="D2290" t="s">
        <v>4977</v>
      </c>
      <c r="E2290" s="190" t="s">
        <v>5383</v>
      </c>
    </row>
    <row r="2291" spans="1:5" hidden="1" x14ac:dyDescent="0.25">
      <c r="A2291">
        <v>3398</v>
      </c>
      <c r="B2291" t="s">
        <v>2695</v>
      </c>
      <c r="C2291" t="s">
        <v>192</v>
      </c>
      <c r="D2291" t="s">
        <v>4977</v>
      </c>
      <c r="E2291" s="190" t="s">
        <v>318</v>
      </c>
    </row>
    <row r="2292" spans="1:5" hidden="1" x14ac:dyDescent="0.25">
      <c r="A2292">
        <v>40662</v>
      </c>
      <c r="B2292" t="s">
        <v>2696</v>
      </c>
      <c r="C2292" t="s">
        <v>192</v>
      </c>
      <c r="D2292" t="s">
        <v>4977</v>
      </c>
      <c r="E2292" s="190" t="s">
        <v>5578</v>
      </c>
    </row>
    <row r="2293" spans="1:5" hidden="1" x14ac:dyDescent="0.25">
      <c r="A2293">
        <v>3437</v>
      </c>
      <c r="B2293" t="s">
        <v>2697</v>
      </c>
      <c r="C2293" t="s">
        <v>191</v>
      </c>
      <c r="D2293" t="s">
        <v>4977</v>
      </c>
      <c r="E2293" s="190" t="s">
        <v>5579</v>
      </c>
    </row>
    <row r="2294" spans="1:5" hidden="1" x14ac:dyDescent="0.25">
      <c r="A2294">
        <v>11190</v>
      </c>
      <c r="B2294" t="s">
        <v>2698</v>
      </c>
      <c r="C2294" t="s">
        <v>192</v>
      </c>
      <c r="D2294" t="s">
        <v>4977</v>
      </c>
      <c r="E2294" s="190" t="s">
        <v>8151</v>
      </c>
    </row>
    <row r="2295" spans="1:5" hidden="1" x14ac:dyDescent="0.25">
      <c r="A2295">
        <v>34377</v>
      </c>
      <c r="B2295" t="s">
        <v>5580</v>
      </c>
      <c r="C2295" t="s">
        <v>192</v>
      </c>
      <c r="D2295" t="s">
        <v>4977</v>
      </c>
      <c r="E2295" s="190" t="s">
        <v>8152</v>
      </c>
    </row>
    <row r="2296" spans="1:5" hidden="1" x14ac:dyDescent="0.25">
      <c r="A2296">
        <v>3428</v>
      </c>
      <c r="B2296" t="s">
        <v>2699</v>
      </c>
      <c r="C2296" t="s">
        <v>191</v>
      </c>
      <c r="D2296" t="s">
        <v>4977</v>
      </c>
      <c r="E2296" s="190" t="s">
        <v>5581</v>
      </c>
    </row>
    <row r="2297" spans="1:5" hidden="1" x14ac:dyDescent="0.25">
      <c r="A2297">
        <v>3429</v>
      </c>
      <c r="B2297" t="s">
        <v>2700</v>
      </c>
      <c r="C2297" t="s">
        <v>191</v>
      </c>
      <c r="D2297" t="s">
        <v>4977</v>
      </c>
      <c r="E2297" s="190" t="s">
        <v>5582</v>
      </c>
    </row>
    <row r="2298" spans="1:5" hidden="1" x14ac:dyDescent="0.25">
      <c r="A2298">
        <v>11199</v>
      </c>
      <c r="B2298" t="s">
        <v>2701</v>
      </c>
      <c r="C2298" t="s">
        <v>192</v>
      </c>
      <c r="D2298" t="s">
        <v>4977</v>
      </c>
      <c r="E2298" s="190" t="s">
        <v>8153</v>
      </c>
    </row>
    <row r="2299" spans="1:5" hidden="1" x14ac:dyDescent="0.25">
      <c r="A2299">
        <v>34369</v>
      </c>
      <c r="B2299" t="s">
        <v>5583</v>
      </c>
      <c r="C2299" t="s">
        <v>192</v>
      </c>
      <c r="D2299" t="s">
        <v>4977</v>
      </c>
      <c r="E2299" s="190" t="s">
        <v>8154</v>
      </c>
    </row>
    <row r="2300" spans="1:5" hidden="1" x14ac:dyDescent="0.25">
      <c r="A2300">
        <v>36896</v>
      </c>
      <c r="B2300" t="s">
        <v>5584</v>
      </c>
      <c r="C2300" t="s">
        <v>192</v>
      </c>
      <c r="D2300" t="s">
        <v>4977</v>
      </c>
      <c r="E2300" s="190" t="s">
        <v>8155</v>
      </c>
    </row>
    <row r="2301" spans="1:5" hidden="1" x14ac:dyDescent="0.25">
      <c r="A2301">
        <v>34367</v>
      </c>
      <c r="B2301" t="s">
        <v>5585</v>
      </c>
      <c r="C2301" t="s">
        <v>192</v>
      </c>
      <c r="D2301" t="s">
        <v>4977</v>
      </c>
      <c r="E2301" s="190" t="s">
        <v>8156</v>
      </c>
    </row>
    <row r="2302" spans="1:5" hidden="1" x14ac:dyDescent="0.25">
      <c r="A2302">
        <v>36897</v>
      </c>
      <c r="B2302" t="s">
        <v>5586</v>
      </c>
      <c r="C2302" t="s">
        <v>192</v>
      </c>
      <c r="D2302" t="s">
        <v>4977</v>
      </c>
      <c r="E2302" s="190" t="s">
        <v>8157</v>
      </c>
    </row>
    <row r="2303" spans="1:5" hidden="1" x14ac:dyDescent="0.25">
      <c r="A2303">
        <v>34364</v>
      </c>
      <c r="B2303" t="s">
        <v>5587</v>
      </c>
      <c r="C2303" t="s">
        <v>192</v>
      </c>
      <c r="D2303" t="s">
        <v>4977</v>
      </c>
      <c r="E2303" s="190" t="s">
        <v>8158</v>
      </c>
    </row>
    <row r="2304" spans="1:5" hidden="1" x14ac:dyDescent="0.25">
      <c r="A2304">
        <v>40659</v>
      </c>
      <c r="B2304" t="s">
        <v>2702</v>
      </c>
      <c r="C2304" t="s">
        <v>191</v>
      </c>
      <c r="D2304" t="s">
        <v>4977</v>
      </c>
      <c r="E2304" s="190" t="s">
        <v>5588</v>
      </c>
    </row>
    <row r="2305" spans="1:5" hidden="1" x14ac:dyDescent="0.25">
      <c r="A2305">
        <v>40660</v>
      </c>
      <c r="B2305" t="s">
        <v>2703</v>
      </c>
      <c r="C2305" t="s">
        <v>191</v>
      </c>
      <c r="D2305" t="s">
        <v>4977</v>
      </c>
      <c r="E2305" s="190" t="s">
        <v>5589</v>
      </c>
    </row>
    <row r="2306" spans="1:5" hidden="1" x14ac:dyDescent="0.25">
      <c r="A2306">
        <v>40661</v>
      </c>
      <c r="B2306" t="s">
        <v>2704</v>
      </c>
      <c r="C2306" t="s">
        <v>191</v>
      </c>
      <c r="D2306" t="s">
        <v>4977</v>
      </c>
      <c r="E2306" s="190" t="s">
        <v>5590</v>
      </c>
    </row>
    <row r="2307" spans="1:5" hidden="1" x14ac:dyDescent="0.25">
      <c r="A2307">
        <v>3421</v>
      </c>
      <c r="B2307" t="s">
        <v>2705</v>
      </c>
      <c r="C2307" t="s">
        <v>191</v>
      </c>
      <c r="D2307" t="s">
        <v>4977</v>
      </c>
      <c r="E2307" s="190" t="s">
        <v>5591</v>
      </c>
    </row>
    <row r="2308" spans="1:5" hidden="1" x14ac:dyDescent="0.25">
      <c r="A2308">
        <v>599</v>
      </c>
      <c r="B2308" t="s">
        <v>2706</v>
      </c>
      <c r="C2308" t="s">
        <v>191</v>
      </c>
      <c r="D2308" t="s">
        <v>4977</v>
      </c>
      <c r="E2308" s="190" t="s">
        <v>8159</v>
      </c>
    </row>
    <row r="2309" spans="1:5" hidden="1" x14ac:dyDescent="0.25">
      <c r="A2309">
        <v>44053</v>
      </c>
      <c r="B2309" t="s">
        <v>5592</v>
      </c>
      <c r="C2309" t="s">
        <v>192</v>
      </c>
      <c r="D2309" t="s">
        <v>4977</v>
      </c>
      <c r="E2309" s="190" t="s">
        <v>8160</v>
      </c>
    </row>
    <row r="2310" spans="1:5" hidden="1" x14ac:dyDescent="0.25">
      <c r="A2310">
        <v>3423</v>
      </c>
      <c r="B2310" t="s">
        <v>2707</v>
      </c>
      <c r="C2310" t="s">
        <v>191</v>
      </c>
      <c r="D2310" t="s">
        <v>4977</v>
      </c>
      <c r="E2310" s="190" t="s">
        <v>5593</v>
      </c>
    </row>
    <row r="2311" spans="1:5" hidden="1" x14ac:dyDescent="0.25">
      <c r="A2311">
        <v>34381</v>
      </c>
      <c r="B2311" t="s">
        <v>5594</v>
      </c>
      <c r="C2311" t="s">
        <v>192</v>
      </c>
      <c r="D2311" t="s">
        <v>4977</v>
      </c>
      <c r="E2311" s="190" t="s">
        <v>8161</v>
      </c>
    </row>
    <row r="2312" spans="1:5" hidden="1" x14ac:dyDescent="0.25">
      <c r="A2312">
        <v>34797</v>
      </c>
      <c r="B2312" t="s">
        <v>8162</v>
      </c>
      <c r="C2312" t="s">
        <v>192</v>
      </c>
      <c r="D2312" t="s">
        <v>4977</v>
      </c>
      <c r="E2312" s="190" t="s">
        <v>8163</v>
      </c>
    </row>
    <row r="2313" spans="1:5" hidden="1" x14ac:dyDescent="0.25">
      <c r="A2313">
        <v>44054</v>
      </c>
      <c r="B2313" t="s">
        <v>5595</v>
      </c>
      <c r="C2313" t="s">
        <v>192</v>
      </c>
      <c r="D2313" t="s">
        <v>4977</v>
      </c>
      <c r="E2313" s="190" t="s">
        <v>8164</v>
      </c>
    </row>
    <row r="2314" spans="1:5" hidden="1" x14ac:dyDescent="0.25">
      <c r="A2314">
        <v>44399</v>
      </c>
      <c r="B2314" t="s">
        <v>5596</v>
      </c>
      <c r="C2314" t="s">
        <v>192</v>
      </c>
      <c r="D2314" t="s">
        <v>4977</v>
      </c>
      <c r="E2314" s="190" t="s">
        <v>8165</v>
      </c>
    </row>
    <row r="2315" spans="1:5" hidden="1" x14ac:dyDescent="0.25">
      <c r="A2315">
        <v>44503</v>
      </c>
      <c r="B2315" t="s">
        <v>2708</v>
      </c>
      <c r="C2315" t="s">
        <v>223</v>
      </c>
      <c r="D2315" t="s">
        <v>4963</v>
      </c>
      <c r="E2315" s="190" t="s">
        <v>6592</v>
      </c>
    </row>
    <row r="2316" spans="1:5" hidden="1" x14ac:dyDescent="0.25">
      <c r="A2316">
        <v>41077</v>
      </c>
      <c r="B2316" t="s">
        <v>2709</v>
      </c>
      <c r="C2316" t="s">
        <v>224</v>
      </c>
      <c r="D2316" t="s">
        <v>4963</v>
      </c>
      <c r="E2316" s="190" t="s">
        <v>8166</v>
      </c>
    </row>
    <row r="2317" spans="1:5" hidden="1" x14ac:dyDescent="0.25">
      <c r="A2317">
        <v>37963</v>
      </c>
      <c r="B2317" t="s">
        <v>2710</v>
      </c>
      <c r="C2317" t="s">
        <v>192</v>
      </c>
      <c r="D2317" t="s">
        <v>4963</v>
      </c>
      <c r="E2317" s="190" t="s">
        <v>8167</v>
      </c>
    </row>
    <row r="2318" spans="1:5" hidden="1" x14ac:dyDescent="0.25">
      <c r="A2318">
        <v>37964</v>
      </c>
      <c r="B2318" t="s">
        <v>2711</v>
      </c>
      <c r="C2318" t="s">
        <v>192</v>
      </c>
      <c r="D2318" t="s">
        <v>4963</v>
      </c>
      <c r="E2318" s="190" t="s">
        <v>6870</v>
      </c>
    </row>
    <row r="2319" spans="1:5" hidden="1" x14ac:dyDescent="0.25">
      <c r="A2319">
        <v>37965</v>
      </c>
      <c r="B2319" t="s">
        <v>2712</v>
      </c>
      <c r="C2319" t="s">
        <v>192</v>
      </c>
      <c r="D2319" t="s">
        <v>4963</v>
      </c>
      <c r="E2319" s="190" t="s">
        <v>8168</v>
      </c>
    </row>
    <row r="2320" spans="1:5" hidden="1" x14ac:dyDescent="0.25">
      <c r="A2320">
        <v>37966</v>
      </c>
      <c r="B2320" t="s">
        <v>2713</v>
      </c>
      <c r="C2320" t="s">
        <v>192</v>
      </c>
      <c r="D2320" t="s">
        <v>4963</v>
      </c>
      <c r="E2320" s="190" t="s">
        <v>8169</v>
      </c>
    </row>
    <row r="2321" spans="1:5" hidden="1" x14ac:dyDescent="0.25">
      <c r="A2321">
        <v>37967</v>
      </c>
      <c r="B2321" t="s">
        <v>2714</v>
      </c>
      <c r="C2321" t="s">
        <v>192</v>
      </c>
      <c r="D2321" t="s">
        <v>4963</v>
      </c>
      <c r="E2321" s="190" t="s">
        <v>3121</v>
      </c>
    </row>
    <row r="2322" spans="1:5" hidden="1" x14ac:dyDescent="0.25">
      <c r="A2322">
        <v>37968</v>
      </c>
      <c r="B2322" t="s">
        <v>2715</v>
      </c>
      <c r="C2322" t="s">
        <v>192</v>
      </c>
      <c r="D2322" t="s">
        <v>4963</v>
      </c>
      <c r="E2322" s="190" t="s">
        <v>8170</v>
      </c>
    </row>
    <row r="2323" spans="1:5" hidden="1" x14ac:dyDescent="0.25">
      <c r="A2323">
        <v>37969</v>
      </c>
      <c r="B2323" t="s">
        <v>2716</v>
      </c>
      <c r="C2323" t="s">
        <v>192</v>
      </c>
      <c r="D2323" t="s">
        <v>4963</v>
      </c>
      <c r="E2323" s="190" t="s">
        <v>8171</v>
      </c>
    </row>
    <row r="2324" spans="1:5" hidden="1" x14ac:dyDescent="0.25">
      <c r="A2324">
        <v>37970</v>
      </c>
      <c r="B2324" t="s">
        <v>2717</v>
      </c>
      <c r="C2324" t="s">
        <v>192</v>
      </c>
      <c r="D2324" t="s">
        <v>4963</v>
      </c>
      <c r="E2324" s="190" t="s">
        <v>8172</v>
      </c>
    </row>
    <row r="2325" spans="1:5" hidden="1" x14ac:dyDescent="0.25">
      <c r="A2325">
        <v>44251</v>
      </c>
      <c r="B2325" t="s">
        <v>5597</v>
      </c>
      <c r="C2325" t="s">
        <v>192</v>
      </c>
      <c r="D2325" t="s">
        <v>4963</v>
      </c>
      <c r="E2325" s="190" t="s">
        <v>8173</v>
      </c>
    </row>
    <row r="2326" spans="1:5" hidden="1" x14ac:dyDescent="0.25">
      <c r="A2326">
        <v>21118</v>
      </c>
      <c r="B2326" t="s">
        <v>2718</v>
      </c>
      <c r="C2326" t="s">
        <v>192</v>
      </c>
      <c r="D2326" t="s">
        <v>4963</v>
      </c>
      <c r="E2326" s="190" t="s">
        <v>6823</v>
      </c>
    </row>
    <row r="2327" spans="1:5" hidden="1" x14ac:dyDescent="0.25">
      <c r="A2327">
        <v>37956</v>
      </c>
      <c r="B2327" t="s">
        <v>2719</v>
      </c>
      <c r="C2327" t="s">
        <v>192</v>
      </c>
      <c r="D2327" t="s">
        <v>4963</v>
      </c>
      <c r="E2327" s="190" t="s">
        <v>6843</v>
      </c>
    </row>
    <row r="2328" spans="1:5" hidden="1" x14ac:dyDescent="0.25">
      <c r="A2328">
        <v>37957</v>
      </c>
      <c r="B2328" t="s">
        <v>2720</v>
      </c>
      <c r="C2328" t="s">
        <v>192</v>
      </c>
      <c r="D2328" t="s">
        <v>4963</v>
      </c>
      <c r="E2328" s="190" t="s">
        <v>6039</v>
      </c>
    </row>
    <row r="2329" spans="1:5" hidden="1" x14ac:dyDescent="0.25">
      <c r="A2329">
        <v>37958</v>
      </c>
      <c r="B2329" t="s">
        <v>2721</v>
      </c>
      <c r="C2329" t="s">
        <v>192</v>
      </c>
      <c r="D2329" t="s">
        <v>4963</v>
      </c>
      <c r="E2329" s="190" t="s">
        <v>8174</v>
      </c>
    </row>
    <row r="2330" spans="1:5" hidden="1" x14ac:dyDescent="0.25">
      <c r="A2330">
        <v>37959</v>
      </c>
      <c r="B2330" t="s">
        <v>2722</v>
      </c>
      <c r="C2330" t="s">
        <v>192</v>
      </c>
      <c r="D2330" t="s">
        <v>4963</v>
      </c>
      <c r="E2330" s="190" t="s">
        <v>8175</v>
      </c>
    </row>
    <row r="2331" spans="1:5" hidden="1" x14ac:dyDescent="0.25">
      <c r="A2331">
        <v>37960</v>
      </c>
      <c r="B2331" t="s">
        <v>2723</v>
      </c>
      <c r="C2331" t="s">
        <v>192</v>
      </c>
      <c r="D2331" t="s">
        <v>4963</v>
      </c>
      <c r="E2331" s="190" t="s">
        <v>8176</v>
      </c>
    </row>
    <row r="2332" spans="1:5" hidden="1" x14ac:dyDescent="0.25">
      <c r="A2332">
        <v>37961</v>
      </c>
      <c r="B2332" t="s">
        <v>2724</v>
      </c>
      <c r="C2332" t="s">
        <v>192</v>
      </c>
      <c r="D2332" t="s">
        <v>4963</v>
      </c>
      <c r="E2332" s="190" t="s">
        <v>8177</v>
      </c>
    </row>
    <row r="2333" spans="1:5" hidden="1" x14ac:dyDescent="0.25">
      <c r="A2333">
        <v>37962</v>
      </c>
      <c r="B2333" t="s">
        <v>2725</v>
      </c>
      <c r="C2333" t="s">
        <v>192</v>
      </c>
      <c r="D2333" t="s">
        <v>4963</v>
      </c>
      <c r="E2333" s="190" t="s">
        <v>8178</v>
      </c>
    </row>
    <row r="2334" spans="1:5" hidden="1" x14ac:dyDescent="0.25">
      <c r="A2334">
        <v>3533</v>
      </c>
      <c r="B2334" t="s">
        <v>5598</v>
      </c>
      <c r="C2334" t="s">
        <v>192</v>
      </c>
      <c r="D2334" t="s">
        <v>4963</v>
      </c>
      <c r="E2334" s="190" t="s">
        <v>8179</v>
      </c>
    </row>
    <row r="2335" spans="1:5" hidden="1" x14ac:dyDescent="0.25">
      <c r="A2335">
        <v>3538</v>
      </c>
      <c r="B2335" t="s">
        <v>5599</v>
      </c>
      <c r="C2335" t="s">
        <v>192</v>
      </c>
      <c r="D2335" t="s">
        <v>4963</v>
      </c>
      <c r="E2335" s="190" t="s">
        <v>320</v>
      </c>
    </row>
    <row r="2336" spans="1:5" hidden="1" x14ac:dyDescent="0.25">
      <c r="A2336">
        <v>3498</v>
      </c>
      <c r="B2336" t="s">
        <v>5600</v>
      </c>
      <c r="C2336" t="s">
        <v>192</v>
      </c>
      <c r="D2336" t="s">
        <v>4963</v>
      </c>
      <c r="E2336" s="190" t="s">
        <v>8180</v>
      </c>
    </row>
    <row r="2337" spans="1:5" hidden="1" x14ac:dyDescent="0.25">
      <c r="A2337">
        <v>3496</v>
      </c>
      <c r="B2337" t="s">
        <v>5601</v>
      </c>
      <c r="C2337" t="s">
        <v>192</v>
      </c>
      <c r="D2337" t="s">
        <v>4963</v>
      </c>
      <c r="E2337" s="190" t="s">
        <v>8181</v>
      </c>
    </row>
    <row r="2338" spans="1:5" hidden="1" x14ac:dyDescent="0.25">
      <c r="A2338">
        <v>38429</v>
      </c>
      <c r="B2338" t="s">
        <v>2727</v>
      </c>
      <c r="C2338" t="s">
        <v>192</v>
      </c>
      <c r="D2338" t="s">
        <v>4963</v>
      </c>
      <c r="E2338" s="190" t="s">
        <v>8182</v>
      </c>
    </row>
    <row r="2339" spans="1:5" hidden="1" x14ac:dyDescent="0.25">
      <c r="A2339">
        <v>38431</v>
      </c>
      <c r="B2339" t="s">
        <v>2728</v>
      </c>
      <c r="C2339" t="s">
        <v>192</v>
      </c>
      <c r="D2339" t="s">
        <v>4963</v>
      </c>
      <c r="E2339" s="190" t="s">
        <v>8183</v>
      </c>
    </row>
    <row r="2340" spans="1:5" hidden="1" x14ac:dyDescent="0.25">
      <c r="A2340">
        <v>38430</v>
      </c>
      <c r="B2340" t="s">
        <v>2729</v>
      </c>
      <c r="C2340" t="s">
        <v>192</v>
      </c>
      <c r="D2340" t="s">
        <v>4963</v>
      </c>
      <c r="E2340" s="190" t="s">
        <v>8184</v>
      </c>
    </row>
    <row r="2341" spans="1:5" hidden="1" x14ac:dyDescent="0.25">
      <c r="A2341">
        <v>36348</v>
      </c>
      <c r="B2341" t="s">
        <v>5602</v>
      </c>
      <c r="C2341" t="s">
        <v>192</v>
      </c>
      <c r="D2341" t="s">
        <v>4977</v>
      </c>
      <c r="E2341" s="190" t="s">
        <v>207</v>
      </c>
    </row>
    <row r="2342" spans="1:5" hidden="1" x14ac:dyDescent="0.25">
      <c r="A2342">
        <v>36349</v>
      </c>
      <c r="B2342" t="s">
        <v>5603</v>
      </c>
      <c r="C2342" t="s">
        <v>192</v>
      </c>
      <c r="D2342" t="s">
        <v>4977</v>
      </c>
      <c r="E2342" s="190" t="s">
        <v>196</v>
      </c>
    </row>
    <row r="2343" spans="1:5" hidden="1" x14ac:dyDescent="0.25">
      <c r="A2343">
        <v>38987</v>
      </c>
      <c r="B2343" t="s">
        <v>5604</v>
      </c>
      <c r="C2343" t="s">
        <v>192</v>
      </c>
      <c r="D2343" t="s">
        <v>4977</v>
      </c>
      <c r="E2343" s="190" t="s">
        <v>341</v>
      </c>
    </row>
    <row r="2344" spans="1:5" hidden="1" x14ac:dyDescent="0.25">
      <c r="A2344">
        <v>38988</v>
      </c>
      <c r="B2344" t="s">
        <v>5605</v>
      </c>
      <c r="C2344" t="s">
        <v>192</v>
      </c>
      <c r="D2344" t="s">
        <v>4977</v>
      </c>
      <c r="E2344" s="190" t="s">
        <v>5485</v>
      </c>
    </row>
    <row r="2345" spans="1:5" hidden="1" x14ac:dyDescent="0.25">
      <c r="A2345">
        <v>38989</v>
      </c>
      <c r="B2345" t="s">
        <v>5606</v>
      </c>
      <c r="C2345" t="s">
        <v>192</v>
      </c>
      <c r="D2345" t="s">
        <v>4977</v>
      </c>
      <c r="E2345" s="190" t="s">
        <v>5607</v>
      </c>
    </row>
    <row r="2346" spans="1:5" hidden="1" x14ac:dyDescent="0.25">
      <c r="A2346">
        <v>38990</v>
      </c>
      <c r="B2346" t="s">
        <v>5608</v>
      </c>
      <c r="C2346" t="s">
        <v>192</v>
      </c>
      <c r="D2346" t="s">
        <v>4977</v>
      </c>
      <c r="E2346" s="190" t="s">
        <v>5609</v>
      </c>
    </row>
    <row r="2347" spans="1:5" hidden="1" x14ac:dyDescent="0.25">
      <c r="A2347">
        <v>38991</v>
      </c>
      <c r="B2347" t="s">
        <v>5610</v>
      </c>
      <c r="C2347" t="s">
        <v>192</v>
      </c>
      <c r="D2347" t="s">
        <v>4977</v>
      </c>
      <c r="E2347" s="190" t="s">
        <v>5611</v>
      </c>
    </row>
    <row r="2348" spans="1:5" hidden="1" x14ac:dyDescent="0.25">
      <c r="A2348">
        <v>38433</v>
      </c>
      <c r="B2348" t="s">
        <v>5612</v>
      </c>
      <c r="C2348" t="s">
        <v>192</v>
      </c>
      <c r="D2348" t="s">
        <v>4977</v>
      </c>
      <c r="E2348" s="190" t="s">
        <v>4980</v>
      </c>
    </row>
    <row r="2349" spans="1:5" hidden="1" x14ac:dyDescent="0.25">
      <c r="A2349">
        <v>38440</v>
      </c>
      <c r="B2349" t="s">
        <v>5613</v>
      </c>
      <c r="C2349" t="s">
        <v>192</v>
      </c>
      <c r="D2349" t="s">
        <v>4977</v>
      </c>
      <c r="E2349" s="190" t="s">
        <v>5614</v>
      </c>
    </row>
    <row r="2350" spans="1:5" hidden="1" x14ac:dyDescent="0.25">
      <c r="A2350">
        <v>36359</v>
      </c>
      <c r="B2350" t="s">
        <v>5615</v>
      </c>
      <c r="C2350" t="s">
        <v>192</v>
      </c>
      <c r="D2350" t="s">
        <v>4977</v>
      </c>
      <c r="E2350" s="190" t="s">
        <v>2337</v>
      </c>
    </row>
    <row r="2351" spans="1:5" hidden="1" x14ac:dyDescent="0.25">
      <c r="A2351">
        <v>36360</v>
      </c>
      <c r="B2351" t="s">
        <v>5616</v>
      </c>
      <c r="C2351" t="s">
        <v>192</v>
      </c>
      <c r="D2351" t="s">
        <v>4977</v>
      </c>
      <c r="E2351" s="190" t="s">
        <v>5617</v>
      </c>
    </row>
    <row r="2352" spans="1:5" hidden="1" x14ac:dyDescent="0.25">
      <c r="A2352">
        <v>38434</v>
      </c>
      <c r="B2352" t="s">
        <v>5618</v>
      </c>
      <c r="C2352" t="s">
        <v>192</v>
      </c>
      <c r="D2352" t="s">
        <v>4977</v>
      </c>
      <c r="E2352" s="190" t="s">
        <v>281</v>
      </c>
    </row>
    <row r="2353" spans="1:5" hidden="1" x14ac:dyDescent="0.25">
      <c r="A2353">
        <v>38435</v>
      </c>
      <c r="B2353" t="s">
        <v>5619</v>
      </c>
      <c r="C2353" t="s">
        <v>192</v>
      </c>
      <c r="D2353" t="s">
        <v>4977</v>
      </c>
      <c r="E2353" s="190" t="s">
        <v>3052</v>
      </c>
    </row>
    <row r="2354" spans="1:5" hidden="1" x14ac:dyDescent="0.25">
      <c r="A2354">
        <v>38436</v>
      </c>
      <c r="B2354" t="s">
        <v>5620</v>
      </c>
      <c r="C2354" t="s">
        <v>192</v>
      </c>
      <c r="D2354" t="s">
        <v>4977</v>
      </c>
      <c r="E2354" s="190" t="s">
        <v>3784</v>
      </c>
    </row>
    <row r="2355" spans="1:5" hidden="1" x14ac:dyDescent="0.25">
      <c r="A2355">
        <v>38437</v>
      </c>
      <c r="B2355" t="s">
        <v>5621</v>
      </c>
      <c r="C2355" t="s">
        <v>192</v>
      </c>
      <c r="D2355" t="s">
        <v>4977</v>
      </c>
      <c r="E2355" s="190" t="s">
        <v>5622</v>
      </c>
    </row>
    <row r="2356" spans="1:5" hidden="1" x14ac:dyDescent="0.25">
      <c r="A2356">
        <v>38438</v>
      </c>
      <c r="B2356" t="s">
        <v>5623</v>
      </c>
      <c r="C2356" t="s">
        <v>192</v>
      </c>
      <c r="D2356" t="s">
        <v>4977</v>
      </c>
      <c r="E2356" s="190" t="s">
        <v>5624</v>
      </c>
    </row>
    <row r="2357" spans="1:5" hidden="1" x14ac:dyDescent="0.25">
      <c r="A2357">
        <v>38439</v>
      </c>
      <c r="B2357" t="s">
        <v>5625</v>
      </c>
      <c r="C2357" t="s">
        <v>192</v>
      </c>
      <c r="D2357" t="s">
        <v>4977</v>
      </c>
      <c r="E2357" s="190" t="s">
        <v>5626</v>
      </c>
    </row>
    <row r="2358" spans="1:5" hidden="1" x14ac:dyDescent="0.25">
      <c r="A2358">
        <v>10836</v>
      </c>
      <c r="B2358" t="s">
        <v>2731</v>
      </c>
      <c r="C2358" t="s">
        <v>192</v>
      </c>
      <c r="D2358" t="s">
        <v>4963</v>
      </c>
      <c r="E2358" s="190" t="s">
        <v>7047</v>
      </c>
    </row>
    <row r="2359" spans="1:5" hidden="1" x14ac:dyDescent="0.25">
      <c r="A2359">
        <v>10835</v>
      </c>
      <c r="B2359" t="s">
        <v>2732</v>
      </c>
      <c r="C2359" t="s">
        <v>192</v>
      </c>
      <c r="D2359" t="s">
        <v>4963</v>
      </c>
      <c r="E2359" s="190" t="s">
        <v>5051</v>
      </c>
    </row>
    <row r="2360" spans="1:5" hidden="1" x14ac:dyDescent="0.25">
      <c r="A2360">
        <v>3475</v>
      </c>
      <c r="B2360" t="s">
        <v>5627</v>
      </c>
      <c r="C2360" t="s">
        <v>192</v>
      </c>
      <c r="D2360" t="s">
        <v>4963</v>
      </c>
      <c r="E2360" s="190" t="s">
        <v>285</v>
      </c>
    </row>
    <row r="2361" spans="1:5" hidden="1" x14ac:dyDescent="0.25">
      <c r="A2361">
        <v>3485</v>
      </c>
      <c r="B2361" t="s">
        <v>5628</v>
      </c>
      <c r="C2361" t="s">
        <v>192</v>
      </c>
      <c r="D2361" t="s">
        <v>4963</v>
      </c>
      <c r="E2361" s="190" t="s">
        <v>8035</v>
      </c>
    </row>
    <row r="2362" spans="1:5" hidden="1" x14ac:dyDescent="0.25">
      <c r="A2362">
        <v>3534</v>
      </c>
      <c r="B2362" t="s">
        <v>5629</v>
      </c>
      <c r="C2362" t="s">
        <v>192</v>
      </c>
      <c r="D2362" t="s">
        <v>4963</v>
      </c>
      <c r="E2362" s="190" t="s">
        <v>6690</v>
      </c>
    </row>
    <row r="2363" spans="1:5" hidden="1" x14ac:dyDescent="0.25">
      <c r="A2363">
        <v>3543</v>
      </c>
      <c r="B2363" t="s">
        <v>5630</v>
      </c>
      <c r="C2363" t="s">
        <v>192</v>
      </c>
      <c r="D2363" t="s">
        <v>4963</v>
      </c>
      <c r="E2363" s="190" t="s">
        <v>234</v>
      </c>
    </row>
    <row r="2364" spans="1:5" hidden="1" x14ac:dyDescent="0.25">
      <c r="A2364">
        <v>3482</v>
      </c>
      <c r="B2364" t="s">
        <v>5631</v>
      </c>
      <c r="C2364" t="s">
        <v>192</v>
      </c>
      <c r="D2364" t="s">
        <v>4963</v>
      </c>
      <c r="E2364" s="190" t="s">
        <v>7044</v>
      </c>
    </row>
    <row r="2365" spans="1:5" hidden="1" x14ac:dyDescent="0.25">
      <c r="A2365">
        <v>3505</v>
      </c>
      <c r="B2365" t="s">
        <v>5632</v>
      </c>
      <c r="C2365" t="s">
        <v>192</v>
      </c>
      <c r="D2365" t="s">
        <v>4963</v>
      </c>
      <c r="E2365" s="190" t="s">
        <v>391</v>
      </c>
    </row>
    <row r="2366" spans="1:5" hidden="1" x14ac:dyDescent="0.25">
      <c r="A2366">
        <v>3521</v>
      </c>
      <c r="B2366" t="s">
        <v>5633</v>
      </c>
      <c r="C2366" t="s">
        <v>192</v>
      </c>
      <c r="D2366" t="s">
        <v>4963</v>
      </c>
      <c r="E2366" s="190" t="s">
        <v>6497</v>
      </c>
    </row>
    <row r="2367" spans="1:5" hidden="1" x14ac:dyDescent="0.25">
      <c r="A2367">
        <v>3531</v>
      </c>
      <c r="B2367" t="s">
        <v>5635</v>
      </c>
      <c r="C2367" t="s">
        <v>192</v>
      </c>
      <c r="D2367" t="s">
        <v>4963</v>
      </c>
      <c r="E2367" s="190" t="s">
        <v>281</v>
      </c>
    </row>
    <row r="2368" spans="1:5" hidden="1" x14ac:dyDescent="0.25">
      <c r="A2368">
        <v>3522</v>
      </c>
      <c r="B2368" t="s">
        <v>5636</v>
      </c>
      <c r="C2368" t="s">
        <v>192</v>
      </c>
      <c r="D2368" t="s">
        <v>4963</v>
      </c>
      <c r="E2368" s="190" t="s">
        <v>7235</v>
      </c>
    </row>
    <row r="2369" spans="1:5" hidden="1" x14ac:dyDescent="0.25">
      <c r="A2369">
        <v>3527</v>
      </c>
      <c r="B2369" t="s">
        <v>5637</v>
      </c>
      <c r="C2369" t="s">
        <v>192</v>
      </c>
      <c r="D2369" t="s">
        <v>4963</v>
      </c>
      <c r="E2369" s="190" t="s">
        <v>8185</v>
      </c>
    </row>
    <row r="2370" spans="1:5" hidden="1" x14ac:dyDescent="0.25">
      <c r="A2370">
        <v>3516</v>
      </c>
      <c r="B2370" t="s">
        <v>2733</v>
      </c>
      <c r="C2370" t="s">
        <v>192</v>
      </c>
      <c r="D2370" t="s">
        <v>4963</v>
      </c>
      <c r="E2370" s="190" t="s">
        <v>4236</v>
      </c>
    </row>
    <row r="2371" spans="1:5" hidden="1" x14ac:dyDescent="0.25">
      <c r="A2371">
        <v>3517</v>
      </c>
      <c r="B2371" t="s">
        <v>5638</v>
      </c>
      <c r="C2371" t="s">
        <v>192</v>
      </c>
      <c r="D2371" t="s">
        <v>4963</v>
      </c>
      <c r="E2371" s="190" t="s">
        <v>267</v>
      </c>
    </row>
    <row r="2372" spans="1:5" hidden="1" x14ac:dyDescent="0.25">
      <c r="A2372">
        <v>3515</v>
      </c>
      <c r="B2372" t="s">
        <v>2734</v>
      </c>
      <c r="C2372" t="s">
        <v>192</v>
      </c>
      <c r="D2372" t="s">
        <v>4963</v>
      </c>
      <c r="E2372" s="190" t="s">
        <v>209</v>
      </c>
    </row>
    <row r="2373" spans="1:5" hidden="1" x14ac:dyDescent="0.25">
      <c r="A2373">
        <v>20147</v>
      </c>
      <c r="B2373" t="s">
        <v>2735</v>
      </c>
      <c r="C2373" t="s">
        <v>192</v>
      </c>
      <c r="D2373" t="s">
        <v>4963</v>
      </c>
      <c r="E2373" s="190" t="s">
        <v>6645</v>
      </c>
    </row>
    <row r="2374" spans="1:5" hidden="1" x14ac:dyDescent="0.25">
      <c r="A2374">
        <v>3524</v>
      </c>
      <c r="B2374" t="s">
        <v>2736</v>
      </c>
      <c r="C2374" t="s">
        <v>192</v>
      </c>
      <c r="D2374" t="s">
        <v>4963</v>
      </c>
      <c r="E2374" s="190" t="s">
        <v>6569</v>
      </c>
    </row>
    <row r="2375" spans="1:5" hidden="1" x14ac:dyDescent="0.25">
      <c r="A2375">
        <v>3532</v>
      </c>
      <c r="B2375" t="s">
        <v>2737</v>
      </c>
      <c r="C2375" t="s">
        <v>192</v>
      </c>
      <c r="D2375" t="s">
        <v>4963</v>
      </c>
      <c r="E2375" s="190" t="s">
        <v>8186</v>
      </c>
    </row>
    <row r="2376" spans="1:5" hidden="1" x14ac:dyDescent="0.25">
      <c r="A2376">
        <v>3528</v>
      </c>
      <c r="B2376" t="s">
        <v>2738</v>
      </c>
      <c r="C2376" t="s">
        <v>192</v>
      </c>
      <c r="D2376" t="s">
        <v>4963</v>
      </c>
      <c r="E2376" s="190" t="s">
        <v>8187</v>
      </c>
    </row>
    <row r="2377" spans="1:5" hidden="1" x14ac:dyDescent="0.25">
      <c r="A2377">
        <v>37952</v>
      </c>
      <c r="B2377" t="s">
        <v>2739</v>
      </c>
      <c r="C2377" t="s">
        <v>192</v>
      </c>
      <c r="D2377" t="s">
        <v>4963</v>
      </c>
      <c r="E2377" s="190" t="s">
        <v>8188</v>
      </c>
    </row>
    <row r="2378" spans="1:5" hidden="1" x14ac:dyDescent="0.25">
      <c r="A2378">
        <v>37951</v>
      </c>
      <c r="B2378" t="s">
        <v>2740</v>
      </c>
      <c r="C2378" t="s">
        <v>192</v>
      </c>
      <c r="D2378" t="s">
        <v>4963</v>
      </c>
      <c r="E2378" s="190" t="s">
        <v>391</v>
      </c>
    </row>
    <row r="2379" spans="1:5" hidden="1" x14ac:dyDescent="0.25">
      <c r="A2379">
        <v>3518</v>
      </c>
      <c r="B2379" t="s">
        <v>2741</v>
      </c>
      <c r="C2379" t="s">
        <v>192</v>
      </c>
      <c r="D2379" t="s">
        <v>4963</v>
      </c>
      <c r="E2379" s="190" t="s">
        <v>261</v>
      </c>
    </row>
    <row r="2380" spans="1:5" hidden="1" x14ac:dyDescent="0.25">
      <c r="A2380">
        <v>3519</v>
      </c>
      <c r="B2380" t="s">
        <v>2742</v>
      </c>
      <c r="C2380" t="s">
        <v>192</v>
      </c>
      <c r="D2380" t="s">
        <v>4963</v>
      </c>
      <c r="E2380" s="190" t="s">
        <v>7073</v>
      </c>
    </row>
    <row r="2381" spans="1:5" hidden="1" x14ac:dyDescent="0.25">
      <c r="A2381">
        <v>3520</v>
      </c>
      <c r="B2381" t="s">
        <v>2743</v>
      </c>
      <c r="C2381" t="s">
        <v>192</v>
      </c>
      <c r="D2381" t="s">
        <v>4963</v>
      </c>
      <c r="E2381" s="190" t="s">
        <v>397</v>
      </c>
    </row>
    <row r="2382" spans="1:5" hidden="1" x14ac:dyDescent="0.25">
      <c r="A2382">
        <v>37950</v>
      </c>
      <c r="B2382" t="s">
        <v>2744</v>
      </c>
      <c r="C2382" t="s">
        <v>192</v>
      </c>
      <c r="D2382" t="s">
        <v>4963</v>
      </c>
      <c r="E2382" s="190" t="s">
        <v>8189</v>
      </c>
    </row>
    <row r="2383" spans="1:5" hidden="1" x14ac:dyDescent="0.25">
      <c r="A2383">
        <v>37949</v>
      </c>
      <c r="B2383" t="s">
        <v>2745</v>
      </c>
      <c r="C2383" t="s">
        <v>192</v>
      </c>
      <c r="D2383" t="s">
        <v>4963</v>
      </c>
      <c r="E2383" s="190" t="s">
        <v>3195</v>
      </c>
    </row>
    <row r="2384" spans="1:5" hidden="1" x14ac:dyDescent="0.25">
      <c r="A2384">
        <v>3526</v>
      </c>
      <c r="B2384" t="s">
        <v>2746</v>
      </c>
      <c r="C2384" t="s">
        <v>192</v>
      </c>
      <c r="D2384" t="s">
        <v>4963</v>
      </c>
      <c r="E2384" s="190" t="s">
        <v>4967</v>
      </c>
    </row>
    <row r="2385" spans="1:5" hidden="1" x14ac:dyDescent="0.25">
      <c r="A2385">
        <v>3509</v>
      </c>
      <c r="B2385" t="s">
        <v>2747</v>
      </c>
      <c r="C2385" t="s">
        <v>192</v>
      </c>
      <c r="D2385" t="s">
        <v>4963</v>
      </c>
      <c r="E2385" s="190" t="s">
        <v>8190</v>
      </c>
    </row>
    <row r="2386" spans="1:5" hidden="1" x14ac:dyDescent="0.25">
      <c r="A2386">
        <v>3530</v>
      </c>
      <c r="B2386" t="s">
        <v>5639</v>
      </c>
      <c r="C2386" t="s">
        <v>192</v>
      </c>
      <c r="D2386" t="s">
        <v>4963</v>
      </c>
      <c r="E2386" s="190" t="s">
        <v>8191</v>
      </c>
    </row>
    <row r="2387" spans="1:5" hidden="1" x14ac:dyDescent="0.25">
      <c r="A2387">
        <v>3542</v>
      </c>
      <c r="B2387" t="s">
        <v>5640</v>
      </c>
      <c r="C2387" t="s">
        <v>192</v>
      </c>
      <c r="D2387" t="s">
        <v>4963</v>
      </c>
      <c r="E2387" s="190" t="s">
        <v>6667</v>
      </c>
    </row>
    <row r="2388" spans="1:5" hidden="1" x14ac:dyDescent="0.25">
      <c r="A2388">
        <v>3529</v>
      </c>
      <c r="B2388" t="s">
        <v>5641</v>
      </c>
      <c r="C2388" t="s">
        <v>192</v>
      </c>
      <c r="D2388" t="s">
        <v>4963</v>
      </c>
      <c r="E2388" s="190" t="s">
        <v>2283</v>
      </c>
    </row>
    <row r="2389" spans="1:5" hidden="1" x14ac:dyDescent="0.25">
      <c r="A2389">
        <v>3536</v>
      </c>
      <c r="B2389" t="s">
        <v>5642</v>
      </c>
      <c r="C2389" t="s">
        <v>192</v>
      </c>
      <c r="D2389" t="s">
        <v>4963</v>
      </c>
      <c r="E2389" s="190" t="s">
        <v>235</v>
      </c>
    </row>
    <row r="2390" spans="1:5" hidden="1" x14ac:dyDescent="0.25">
      <c r="A2390">
        <v>3535</v>
      </c>
      <c r="B2390" t="s">
        <v>5643</v>
      </c>
      <c r="C2390" t="s">
        <v>192</v>
      </c>
      <c r="D2390" t="s">
        <v>4963</v>
      </c>
      <c r="E2390" s="190" t="s">
        <v>2730</v>
      </c>
    </row>
    <row r="2391" spans="1:5" hidden="1" x14ac:dyDescent="0.25">
      <c r="A2391">
        <v>3540</v>
      </c>
      <c r="B2391" t="s">
        <v>5644</v>
      </c>
      <c r="C2391" t="s">
        <v>192</v>
      </c>
      <c r="D2391" t="s">
        <v>4963</v>
      </c>
      <c r="E2391" s="190" t="s">
        <v>2643</v>
      </c>
    </row>
    <row r="2392" spans="1:5" hidden="1" x14ac:dyDescent="0.25">
      <c r="A2392">
        <v>3539</v>
      </c>
      <c r="B2392" t="s">
        <v>5645</v>
      </c>
      <c r="C2392" t="s">
        <v>192</v>
      </c>
      <c r="D2392" t="s">
        <v>4963</v>
      </c>
      <c r="E2392" s="190" t="s">
        <v>8192</v>
      </c>
    </row>
    <row r="2393" spans="1:5" hidden="1" x14ac:dyDescent="0.25">
      <c r="A2393">
        <v>3513</v>
      </c>
      <c r="B2393" t="s">
        <v>5646</v>
      </c>
      <c r="C2393" t="s">
        <v>192</v>
      </c>
      <c r="D2393" t="s">
        <v>4963</v>
      </c>
      <c r="E2393" s="190" t="s">
        <v>8193</v>
      </c>
    </row>
    <row r="2394" spans="1:5" hidden="1" x14ac:dyDescent="0.25">
      <c r="A2394">
        <v>3510</v>
      </c>
      <c r="B2394" t="s">
        <v>5647</v>
      </c>
      <c r="C2394" t="s">
        <v>192</v>
      </c>
      <c r="D2394" t="s">
        <v>4963</v>
      </c>
      <c r="E2394" s="190" t="s">
        <v>8194</v>
      </c>
    </row>
    <row r="2395" spans="1:5" hidden="1" x14ac:dyDescent="0.25">
      <c r="A2395">
        <v>38913</v>
      </c>
      <c r="B2395" t="s">
        <v>5648</v>
      </c>
      <c r="C2395" t="s">
        <v>192</v>
      </c>
      <c r="D2395" t="s">
        <v>4977</v>
      </c>
      <c r="E2395" s="190" t="s">
        <v>5649</v>
      </c>
    </row>
    <row r="2396" spans="1:5" hidden="1" x14ac:dyDescent="0.25">
      <c r="A2396">
        <v>38914</v>
      </c>
      <c r="B2396" t="s">
        <v>5650</v>
      </c>
      <c r="C2396" t="s">
        <v>192</v>
      </c>
      <c r="D2396" t="s">
        <v>4977</v>
      </c>
      <c r="E2396" s="190" t="s">
        <v>2216</v>
      </c>
    </row>
    <row r="2397" spans="1:5" hidden="1" x14ac:dyDescent="0.25">
      <c r="A2397">
        <v>38915</v>
      </c>
      <c r="B2397" t="s">
        <v>5651</v>
      </c>
      <c r="C2397" t="s">
        <v>192</v>
      </c>
      <c r="D2397" t="s">
        <v>4977</v>
      </c>
      <c r="E2397" s="190" t="s">
        <v>3121</v>
      </c>
    </row>
    <row r="2398" spans="1:5" hidden="1" x14ac:dyDescent="0.25">
      <c r="A2398">
        <v>38916</v>
      </c>
      <c r="B2398" t="s">
        <v>5652</v>
      </c>
      <c r="C2398" t="s">
        <v>192</v>
      </c>
      <c r="D2398" t="s">
        <v>4977</v>
      </c>
      <c r="E2398" s="190" t="s">
        <v>293</v>
      </c>
    </row>
    <row r="2399" spans="1:5" hidden="1" x14ac:dyDescent="0.25">
      <c r="A2399">
        <v>39300</v>
      </c>
      <c r="B2399" t="s">
        <v>5653</v>
      </c>
      <c r="C2399" t="s">
        <v>192</v>
      </c>
      <c r="D2399" t="s">
        <v>4977</v>
      </c>
      <c r="E2399" s="190" t="s">
        <v>5539</v>
      </c>
    </row>
    <row r="2400" spans="1:5" hidden="1" x14ac:dyDescent="0.25">
      <c r="A2400">
        <v>39301</v>
      </c>
      <c r="B2400" t="s">
        <v>5654</v>
      </c>
      <c r="C2400" t="s">
        <v>192</v>
      </c>
      <c r="D2400" t="s">
        <v>4977</v>
      </c>
      <c r="E2400" s="190" t="s">
        <v>274</v>
      </c>
    </row>
    <row r="2401" spans="1:5" hidden="1" x14ac:dyDescent="0.25">
      <c r="A2401">
        <v>39302</v>
      </c>
      <c r="B2401" t="s">
        <v>5655</v>
      </c>
      <c r="C2401" t="s">
        <v>192</v>
      </c>
      <c r="D2401" t="s">
        <v>4977</v>
      </c>
      <c r="E2401" s="190" t="s">
        <v>5656</v>
      </c>
    </row>
    <row r="2402" spans="1:5" hidden="1" x14ac:dyDescent="0.25">
      <c r="A2402">
        <v>38941</v>
      </c>
      <c r="B2402" t="s">
        <v>6848</v>
      </c>
      <c r="C2402" t="s">
        <v>192</v>
      </c>
      <c r="D2402" t="s">
        <v>4977</v>
      </c>
      <c r="E2402" s="190" t="s">
        <v>263</v>
      </c>
    </row>
    <row r="2403" spans="1:5" hidden="1" x14ac:dyDescent="0.25">
      <c r="A2403">
        <v>38923</v>
      </c>
      <c r="B2403" t="s">
        <v>5657</v>
      </c>
      <c r="C2403" t="s">
        <v>192</v>
      </c>
      <c r="D2403" t="s">
        <v>4977</v>
      </c>
      <c r="E2403" s="190" t="s">
        <v>3780</v>
      </c>
    </row>
    <row r="2404" spans="1:5" hidden="1" x14ac:dyDescent="0.25">
      <c r="A2404">
        <v>38925</v>
      </c>
      <c r="B2404" t="s">
        <v>5658</v>
      </c>
      <c r="C2404" t="s">
        <v>192</v>
      </c>
      <c r="D2404" t="s">
        <v>4977</v>
      </c>
      <c r="E2404" s="190" t="s">
        <v>1533</v>
      </c>
    </row>
    <row r="2405" spans="1:5" hidden="1" x14ac:dyDescent="0.25">
      <c r="A2405">
        <v>38926</v>
      </c>
      <c r="B2405" t="s">
        <v>5659</v>
      </c>
      <c r="C2405" t="s">
        <v>192</v>
      </c>
      <c r="D2405" t="s">
        <v>4977</v>
      </c>
      <c r="E2405" s="190" t="s">
        <v>316</v>
      </c>
    </row>
    <row r="2406" spans="1:5" hidden="1" x14ac:dyDescent="0.25">
      <c r="A2406">
        <v>38927</v>
      </c>
      <c r="B2406" t="s">
        <v>5660</v>
      </c>
      <c r="C2406" t="s">
        <v>192</v>
      </c>
      <c r="D2406" t="s">
        <v>4977</v>
      </c>
      <c r="E2406" s="190" t="s">
        <v>5661</v>
      </c>
    </row>
    <row r="2407" spans="1:5" hidden="1" x14ac:dyDescent="0.25">
      <c r="A2407">
        <v>39304</v>
      </c>
      <c r="B2407" t="s">
        <v>5662</v>
      </c>
      <c r="C2407" t="s">
        <v>192</v>
      </c>
      <c r="D2407" t="s">
        <v>4977</v>
      </c>
      <c r="E2407" s="190" t="s">
        <v>416</v>
      </c>
    </row>
    <row r="2408" spans="1:5" hidden="1" x14ac:dyDescent="0.25">
      <c r="A2408">
        <v>39305</v>
      </c>
      <c r="B2408" t="s">
        <v>5663</v>
      </c>
      <c r="C2408" t="s">
        <v>192</v>
      </c>
      <c r="D2408" t="s">
        <v>4977</v>
      </c>
      <c r="E2408" s="190" t="s">
        <v>1760</v>
      </c>
    </row>
    <row r="2409" spans="1:5" hidden="1" x14ac:dyDescent="0.25">
      <c r="A2409">
        <v>39306</v>
      </c>
      <c r="B2409" t="s">
        <v>5664</v>
      </c>
      <c r="C2409" t="s">
        <v>192</v>
      </c>
      <c r="D2409" t="s">
        <v>4977</v>
      </c>
      <c r="E2409" s="190" t="s">
        <v>5665</v>
      </c>
    </row>
    <row r="2410" spans="1:5" hidden="1" x14ac:dyDescent="0.25">
      <c r="A2410">
        <v>38928</v>
      </c>
      <c r="B2410" t="s">
        <v>5666</v>
      </c>
      <c r="C2410" t="s">
        <v>192</v>
      </c>
      <c r="D2410" t="s">
        <v>4977</v>
      </c>
      <c r="E2410" s="190" t="s">
        <v>5667</v>
      </c>
    </row>
    <row r="2411" spans="1:5" hidden="1" x14ac:dyDescent="0.25">
      <c r="A2411">
        <v>38917</v>
      </c>
      <c r="B2411" t="s">
        <v>6849</v>
      </c>
      <c r="C2411" t="s">
        <v>192</v>
      </c>
      <c r="D2411" t="s">
        <v>4977</v>
      </c>
      <c r="E2411" s="190" t="s">
        <v>5668</v>
      </c>
    </row>
    <row r="2412" spans="1:5" hidden="1" x14ac:dyDescent="0.25">
      <c r="A2412">
        <v>38919</v>
      </c>
      <c r="B2412" t="s">
        <v>6850</v>
      </c>
      <c r="C2412" t="s">
        <v>192</v>
      </c>
      <c r="D2412" t="s">
        <v>4977</v>
      </c>
      <c r="E2412" s="190" t="s">
        <v>5389</v>
      </c>
    </row>
    <row r="2413" spans="1:5" hidden="1" x14ac:dyDescent="0.25">
      <c r="A2413">
        <v>38922</v>
      </c>
      <c r="B2413" t="s">
        <v>6851</v>
      </c>
      <c r="C2413" t="s">
        <v>192</v>
      </c>
      <c r="D2413" t="s">
        <v>4977</v>
      </c>
      <c r="E2413" s="190" t="s">
        <v>412</v>
      </c>
    </row>
    <row r="2414" spans="1:5" hidden="1" x14ac:dyDescent="0.25">
      <c r="A2414">
        <v>20151</v>
      </c>
      <c r="B2414" t="s">
        <v>5669</v>
      </c>
      <c r="C2414" t="s">
        <v>192</v>
      </c>
      <c r="D2414" t="s">
        <v>4963</v>
      </c>
      <c r="E2414" s="190" t="s">
        <v>5169</v>
      </c>
    </row>
    <row r="2415" spans="1:5" hidden="1" x14ac:dyDescent="0.25">
      <c r="A2415">
        <v>20152</v>
      </c>
      <c r="B2415" t="s">
        <v>5671</v>
      </c>
      <c r="C2415" t="s">
        <v>192</v>
      </c>
      <c r="D2415" t="s">
        <v>4963</v>
      </c>
      <c r="E2415" s="190" t="s">
        <v>5381</v>
      </c>
    </row>
    <row r="2416" spans="1:5" hidden="1" x14ac:dyDescent="0.25">
      <c r="A2416">
        <v>20148</v>
      </c>
      <c r="B2416" t="s">
        <v>5672</v>
      </c>
      <c r="C2416" t="s">
        <v>192</v>
      </c>
      <c r="D2416" t="s">
        <v>4963</v>
      </c>
      <c r="E2416" s="190" t="s">
        <v>6617</v>
      </c>
    </row>
    <row r="2417" spans="1:5" hidden="1" x14ac:dyDescent="0.25">
      <c r="A2417">
        <v>20149</v>
      </c>
      <c r="B2417" t="s">
        <v>5673</v>
      </c>
      <c r="C2417" t="s">
        <v>192</v>
      </c>
      <c r="D2417" t="s">
        <v>4963</v>
      </c>
      <c r="E2417" s="190" t="s">
        <v>8195</v>
      </c>
    </row>
    <row r="2418" spans="1:5" hidden="1" x14ac:dyDescent="0.25">
      <c r="A2418">
        <v>20150</v>
      </c>
      <c r="B2418" t="s">
        <v>5674</v>
      </c>
      <c r="C2418" t="s">
        <v>192</v>
      </c>
      <c r="D2418" t="s">
        <v>4963</v>
      </c>
      <c r="E2418" s="190" t="s">
        <v>2943</v>
      </c>
    </row>
    <row r="2419" spans="1:5" hidden="1" x14ac:dyDescent="0.25">
      <c r="A2419">
        <v>20157</v>
      </c>
      <c r="B2419" t="s">
        <v>5675</v>
      </c>
      <c r="C2419" t="s">
        <v>192</v>
      </c>
      <c r="D2419" t="s">
        <v>4963</v>
      </c>
      <c r="E2419" s="190" t="s">
        <v>6703</v>
      </c>
    </row>
    <row r="2420" spans="1:5" hidden="1" x14ac:dyDescent="0.25">
      <c r="A2420">
        <v>20158</v>
      </c>
      <c r="B2420" t="s">
        <v>5677</v>
      </c>
      <c r="C2420" t="s">
        <v>192</v>
      </c>
      <c r="D2420" t="s">
        <v>4963</v>
      </c>
      <c r="E2420" s="190" t="s">
        <v>6343</v>
      </c>
    </row>
    <row r="2421" spans="1:5" hidden="1" x14ac:dyDescent="0.25">
      <c r="A2421">
        <v>20154</v>
      </c>
      <c r="B2421" t="s">
        <v>5678</v>
      </c>
      <c r="C2421" t="s">
        <v>192</v>
      </c>
      <c r="D2421" t="s">
        <v>4963</v>
      </c>
      <c r="E2421" s="190" t="s">
        <v>7320</v>
      </c>
    </row>
    <row r="2422" spans="1:5" hidden="1" x14ac:dyDescent="0.25">
      <c r="A2422">
        <v>20155</v>
      </c>
      <c r="B2422" t="s">
        <v>5679</v>
      </c>
      <c r="C2422" t="s">
        <v>192</v>
      </c>
      <c r="D2422" t="s">
        <v>4963</v>
      </c>
      <c r="E2422" s="190" t="s">
        <v>8196</v>
      </c>
    </row>
    <row r="2423" spans="1:5" hidden="1" x14ac:dyDescent="0.25">
      <c r="A2423">
        <v>20156</v>
      </c>
      <c r="B2423" t="s">
        <v>5680</v>
      </c>
      <c r="C2423" t="s">
        <v>192</v>
      </c>
      <c r="D2423" t="s">
        <v>4963</v>
      </c>
      <c r="E2423" s="190" t="s">
        <v>8197</v>
      </c>
    </row>
    <row r="2424" spans="1:5" hidden="1" x14ac:dyDescent="0.25">
      <c r="A2424">
        <v>3499</v>
      </c>
      <c r="B2424" t="s">
        <v>5681</v>
      </c>
      <c r="C2424" t="s">
        <v>192</v>
      </c>
      <c r="D2424" t="s">
        <v>4963</v>
      </c>
      <c r="E2424" s="190" t="s">
        <v>2288</v>
      </c>
    </row>
    <row r="2425" spans="1:5" hidden="1" x14ac:dyDescent="0.25">
      <c r="A2425">
        <v>3500</v>
      </c>
      <c r="B2425" t="s">
        <v>5682</v>
      </c>
      <c r="C2425" t="s">
        <v>192</v>
      </c>
      <c r="D2425" t="s">
        <v>4963</v>
      </c>
      <c r="E2425" s="190" t="s">
        <v>6875</v>
      </c>
    </row>
    <row r="2426" spans="1:5" hidden="1" x14ac:dyDescent="0.25">
      <c r="A2426">
        <v>3501</v>
      </c>
      <c r="B2426" t="s">
        <v>5683</v>
      </c>
      <c r="C2426" t="s">
        <v>192</v>
      </c>
      <c r="D2426" t="s">
        <v>4963</v>
      </c>
      <c r="E2426" s="190" t="s">
        <v>8167</v>
      </c>
    </row>
    <row r="2427" spans="1:5" hidden="1" x14ac:dyDescent="0.25">
      <c r="A2427">
        <v>3502</v>
      </c>
      <c r="B2427" t="s">
        <v>5684</v>
      </c>
      <c r="C2427" t="s">
        <v>192</v>
      </c>
      <c r="D2427" t="s">
        <v>4963</v>
      </c>
      <c r="E2427" s="190" t="s">
        <v>2007</v>
      </c>
    </row>
    <row r="2428" spans="1:5" hidden="1" x14ac:dyDescent="0.25">
      <c r="A2428">
        <v>3503</v>
      </c>
      <c r="B2428" t="s">
        <v>5685</v>
      </c>
      <c r="C2428" t="s">
        <v>192</v>
      </c>
      <c r="D2428" t="s">
        <v>4963</v>
      </c>
      <c r="E2428" s="190" t="s">
        <v>8198</v>
      </c>
    </row>
    <row r="2429" spans="1:5" hidden="1" x14ac:dyDescent="0.25">
      <c r="A2429">
        <v>3477</v>
      </c>
      <c r="B2429" t="s">
        <v>5686</v>
      </c>
      <c r="C2429" t="s">
        <v>192</v>
      </c>
      <c r="D2429" t="s">
        <v>4963</v>
      </c>
      <c r="E2429" s="190" t="s">
        <v>731</v>
      </c>
    </row>
    <row r="2430" spans="1:5" hidden="1" x14ac:dyDescent="0.25">
      <c r="A2430">
        <v>3478</v>
      </c>
      <c r="B2430" t="s">
        <v>5687</v>
      </c>
      <c r="C2430" t="s">
        <v>192</v>
      </c>
      <c r="D2430" t="s">
        <v>4963</v>
      </c>
      <c r="E2430" s="190" t="s">
        <v>4992</v>
      </c>
    </row>
    <row r="2431" spans="1:5" hidden="1" x14ac:dyDescent="0.25">
      <c r="A2431">
        <v>3525</v>
      </c>
      <c r="B2431" t="s">
        <v>5688</v>
      </c>
      <c r="C2431" t="s">
        <v>192</v>
      </c>
      <c r="D2431" t="s">
        <v>4963</v>
      </c>
      <c r="E2431" s="190" t="s">
        <v>8199</v>
      </c>
    </row>
    <row r="2432" spans="1:5" hidden="1" x14ac:dyDescent="0.25">
      <c r="A2432">
        <v>3511</v>
      </c>
      <c r="B2432" t="s">
        <v>5689</v>
      </c>
      <c r="C2432" t="s">
        <v>192</v>
      </c>
      <c r="D2432" t="s">
        <v>4963</v>
      </c>
      <c r="E2432" s="190" t="s">
        <v>8200</v>
      </c>
    </row>
    <row r="2433" spans="1:5" hidden="1" x14ac:dyDescent="0.25">
      <c r="A2433">
        <v>12032</v>
      </c>
      <c r="B2433" t="s">
        <v>2754</v>
      </c>
      <c r="C2433" t="s">
        <v>190</v>
      </c>
      <c r="D2433" t="s">
        <v>4963</v>
      </c>
      <c r="E2433" s="190" t="s">
        <v>5690</v>
      </c>
    </row>
    <row r="2434" spans="1:5" hidden="1" x14ac:dyDescent="0.25">
      <c r="A2434">
        <v>12030</v>
      </c>
      <c r="B2434" t="s">
        <v>2756</v>
      </c>
      <c r="C2434" t="s">
        <v>190</v>
      </c>
      <c r="D2434" t="s">
        <v>4963</v>
      </c>
      <c r="E2434" s="190" t="s">
        <v>5691</v>
      </c>
    </row>
    <row r="2435" spans="1:5" hidden="1" x14ac:dyDescent="0.25">
      <c r="A2435">
        <v>10908</v>
      </c>
      <c r="B2435" t="s">
        <v>2757</v>
      </c>
      <c r="C2435" t="s">
        <v>192</v>
      </c>
      <c r="D2435" t="s">
        <v>4963</v>
      </c>
      <c r="E2435" s="190" t="s">
        <v>8201</v>
      </c>
    </row>
    <row r="2436" spans="1:5" hidden="1" x14ac:dyDescent="0.25">
      <c r="A2436">
        <v>10909</v>
      </c>
      <c r="B2436" t="s">
        <v>2758</v>
      </c>
      <c r="C2436" t="s">
        <v>192</v>
      </c>
      <c r="D2436" t="s">
        <v>4963</v>
      </c>
      <c r="E2436" s="190" t="s">
        <v>8202</v>
      </c>
    </row>
    <row r="2437" spans="1:5" hidden="1" x14ac:dyDescent="0.25">
      <c r="A2437">
        <v>3669</v>
      </c>
      <c r="B2437" t="s">
        <v>2759</v>
      </c>
      <c r="C2437" t="s">
        <v>192</v>
      </c>
      <c r="D2437" t="s">
        <v>4963</v>
      </c>
      <c r="E2437" s="190" t="s">
        <v>8203</v>
      </c>
    </row>
    <row r="2438" spans="1:5" hidden="1" x14ac:dyDescent="0.25">
      <c r="A2438">
        <v>20139</v>
      </c>
      <c r="B2438" t="s">
        <v>5692</v>
      </c>
      <c r="C2438" t="s">
        <v>192</v>
      </c>
      <c r="D2438" t="s">
        <v>4963</v>
      </c>
      <c r="E2438" s="190" t="s">
        <v>8204</v>
      </c>
    </row>
    <row r="2439" spans="1:5" hidden="1" x14ac:dyDescent="0.25">
      <c r="A2439">
        <v>3668</v>
      </c>
      <c r="B2439" t="s">
        <v>2760</v>
      </c>
      <c r="C2439" t="s">
        <v>192</v>
      </c>
      <c r="D2439" t="s">
        <v>4963</v>
      </c>
      <c r="E2439" s="190" t="s">
        <v>8205</v>
      </c>
    </row>
    <row r="2440" spans="1:5" hidden="1" x14ac:dyDescent="0.25">
      <c r="A2440">
        <v>10911</v>
      </c>
      <c r="B2440" t="s">
        <v>2761</v>
      </c>
      <c r="C2440" t="s">
        <v>192</v>
      </c>
      <c r="D2440" t="s">
        <v>4963</v>
      </c>
      <c r="E2440" s="190" t="s">
        <v>8206</v>
      </c>
    </row>
    <row r="2441" spans="1:5" hidden="1" x14ac:dyDescent="0.25">
      <c r="A2441">
        <v>3659</v>
      </c>
      <c r="B2441" t="s">
        <v>5693</v>
      </c>
      <c r="C2441" t="s">
        <v>192</v>
      </c>
      <c r="D2441" t="s">
        <v>4963</v>
      </c>
      <c r="E2441" s="190" t="s">
        <v>8207</v>
      </c>
    </row>
    <row r="2442" spans="1:5" hidden="1" x14ac:dyDescent="0.25">
      <c r="A2442">
        <v>3660</v>
      </c>
      <c r="B2442" t="s">
        <v>5694</v>
      </c>
      <c r="C2442" t="s">
        <v>192</v>
      </c>
      <c r="D2442" t="s">
        <v>4963</v>
      </c>
      <c r="E2442" s="190" t="s">
        <v>8077</v>
      </c>
    </row>
    <row r="2443" spans="1:5" hidden="1" x14ac:dyDescent="0.25">
      <c r="A2443">
        <v>20144</v>
      </c>
      <c r="B2443" t="s">
        <v>5695</v>
      </c>
      <c r="C2443" t="s">
        <v>192</v>
      </c>
      <c r="D2443" t="s">
        <v>4963</v>
      </c>
      <c r="E2443" s="190" t="s">
        <v>6663</v>
      </c>
    </row>
    <row r="2444" spans="1:5" hidden="1" x14ac:dyDescent="0.25">
      <c r="A2444">
        <v>20143</v>
      </c>
      <c r="B2444" t="s">
        <v>5696</v>
      </c>
      <c r="C2444" t="s">
        <v>192</v>
      </c>
      <c r="D2444" t="s">
        <v>4963</v>
      </c>
      <c r="E2444" s="190" t="s">
        <v>8208</v>
      </c>
    </row>
    <row r="2445" spans="1:5" hidden="1" x14ac:dyDescent="0.25">
      <c r="A2445">
        <v>20145</v>
      </c>
      <c r="B2445" t="s">
        <v>5697</v>
      </c>
      <c r="C2445" t="s">
        <v>192</v>
      </c>
      <c r="D2445" t="s">
        <v>4963</v>
      </c>
      <c r="E2445" s="190" t="s">
        <v>8209</v>
      </c>
    </row>
    <row r="2446" spans="1:5" hidden="1" x14ac:dyDescent="0.25">
      <c r="A2446">
        <v>20146</v>
      </c>
      <c r="B2446" t="s">
        <v>5698</v>
      </c>
      <c r="C2446" t="s">
        <v>192</v>
      </c>
      <c r="D2446" t="s">
        <v>4963</v>
      </c>
      <c r="E2446" s="190" t="s">
        <v>8210</v>
      </c>
    </row>
    <row r="2447" spans="1:5" hidden="1" x14ac:dyDescent="0.25">
      <c r="A2447">
        <v>20140</v>
      </c>
      <c r="B2447" t="s">
        <v>5699</v>
      </c>
      <c r="C2447" t="s">
        <v>192</v>
      </c>
      <c r="D2447" t="s">
        <v>4963</v>
      </c>
      <c r="E2447" s="190" t="s">
        <v>367</v>
      </c>
    </row>
    <row r="2448" spans="1:5" hidden="1" x14ac:dyDescent="0.25">
      <c r="A2448">
        <v>20141</v>
      </c>
      <c r="B2448" t="s">
        <v>5701</v>
      </c>
      <c r="C2448" t="s">
        <v>192</v>
      </c>
      <c r="D2448" t="s">
        <v>4963</v>
      </c>
      <c r="E2448" s="190" t="s">
        <v>8211</v>
      </c>
    </row>
    <row r="2449" spans="1:5" hidden="1" x14ac:dyDescent="0.25">
      <c r="A2449">
        <v>20142</v>
      </c>
      <c r="B2449" t="s">
        <v>5702</v>
      </c>
      <c r="C2449" t="s">
        <v>192</v>
      </c>
      <c r="D2449" t="s">
        <v>4963</v>
      </c>
      <c r="E2449" s="190" t="s">
        <v>8212</v>
      </c>
    </row>
    <row r="2450" spans="1:5" hidden="1" x14ac:dyDescent="0.25">
      <c r="A2450">
        <v>3670</v>
      </c>
      <c r="B2450" t="s">
        <v>2763</v>
      </c>
      <c r="C2450" t="s">
        <v>192</v>
      </c>
      <c r="D2450" t="s">
        <v>4963</v>
      </c>
      <c r="E2450" s="190" t="s">
        <v>8213</v>
      </c>
    </row>
    <row r="2451" spans="1:5" hidden="1" x14ac:dyDescent="0.25">
      <c r="A2451">
        <v>3666</v>
      </c>
      <c r="B2451" t="s">
        <v>2764</v>
      </c>
      <c r="C2451" t="s">
        <v>192</v>
      </c>
      <c r="D2451" t="s">
        <v>4963</v>
      </c>
      <c r="E2451" s="190" t="s">
        <v>7784</v>
      </c>
    </row>
    <row r="2452" spans="1:5" hidden="1" x14ac:dyDescent="0.25">
      <c r="A2452">
        <v>3662</v>
      </c>
      <c r="B2452" t="s">
        <v>5703</v>
      </c>
      <c r="C2452" t="s">
        <v>192</v>
      </c>
      <c r="D2452" t="s">
        <v>4963</v>
      </c>
      <c r="E2452" s="190" t="s">
        <v>7767</v>
      </c>
    </row>
    <row r="2453" spans="1:5" hidden="1" x14ac:dyDescent="0.25">
      <c r="A2453">
        <v>3658</v>
      </c>
      <c r="B2453" t="s">
        <v>5704</v>
      </c>
      <c r="C2453" t="s">
        <v>192</v>
      </c>
      <c r="D2453" t="s">
        <v>4963</v>
      </c>
      <c r="E2453" s="190" t="s">
        <v>368</v>
      </c>
    </row>
    <row r="2454" spans="1:5" hidden="1" x14ac:dyDescent="0.25">
      <c r="A2454">
        <v>14157</v>
      </c>
      <c r="B2454" t="s">
        <v>2765</v>
      </c>
      <c r="C2454" t="s">
        <v>192</v>
      </c>
      <c r="D2454" t="s">
        <v>4963</v>
      </c>
      <c r="E2454" s="190" t="s">
        <v>361</v>
      </c>
    </row>
    <row r="2455" spans="1:5" hidden="1" x14ac:dyDescent="0.25">
      <c r="A2455">
        <v>42696</v>
      </c>
      <c r="B2455" t="s">
        <v>5705</v>
      </c>
      <c r="C2455" t="s">
        <v>192</v>
      </c>
      <c r="D2455" t="s">
        <v>4963</v>
      </c>
      <c r="E2455" s="190" t="s">
        <v>8214</v>
      </c>
    </row>
    <row r="2456" spans="1:5" hidden="1" x14ac:dyDescent="0.25">
      <c r="A2456">
        <v>39875</v>
      </c>
      <c r="B2456" t="s">
        <v>2766</v>
      </c>
      <c r="C2456" t="s">
        <v>192</v>
      </c>
      <c r="D2456" t="s">
        <v>4977</v>
      </c>
      <c r="E2456" s="190" t="s">
        <v>8215</v>
      </c>
    </row>
    <row r="2457" spans="1:5" hidden="1" x14ac:dyDescent="0.25">
      <c r="A2457">
        <v>39876</v>
      </c>
      <c r="B2457" t="s">
        <v>2767</v>
      </c>
      <c r="C2457" t="s">
        <v>192</v>
      </c>
      <c r="D2457" t="s">
        <v>4977</v>
      </c>
      <c r="E2457" s="190" t="s">
        <v>8216</v>
      </c>
    </row>
    <row r="2458" spans="1:5" hidden="1" x14ac:dyDescent="0.25">
      <c r="A2458">
        <v>39877</v>
      </c>
      <c r="B2458" t="s">
        <v>2768</v>
      </c>
      <c r="C2458" t="s">
        <v>192</v>
      </c>
      <c r="D2458" t="s">
        <v>4977</v>
      </c>
      <c r="E2458" s="190" t="s">
        <v>8217</v>
      </c>
    </row>
    <row r="2459" spans="1:5" hidden="1" x14ac:dyDescent="0.25">
      <c r="A2459">
        <v>39878</v>
      </c>
      <c r="B2459" t="s">
        <v>2769</v>
      </c>
      <c r="C2459" t="s">
        <v>192</v>
      </c>
      <c r="D2459" t="s">
        <v>4977</v>
      </c>
      <c r="E2459" s="190" t="s">
        <v>8218</v>
      </c>
    </row>
    <row r="2460" spans="1:5" hidden="1" x14ac:dyDescent="0.25">
      <c r="A2460">
        <v>39872</v>
      </c>
      <c r="B2460" t="s">
        <v>2770</v>
      </c>
      <c r="C2460" t="s">
        <v>192</v>
      </c>
      <c r="D2460" t="s">
        <v>4977</v>
      </c>
      <c r="E2460" s="190" t="s">
        <v>8219</v>
      </c>
    </row>
    <row r="2461" spans="1:5" hidden="1" x14ac:dyDescent="0.25">
      <c r="A2461">
        <v>39873</v>
      </c>
      <c r="B2461" t="s">
        <v>2771</v>
      </c>
      <c r="C2461" t="s">
        <v>192</v>
      </c>
      <c r="D2461" t="s">
        <v>4977</v>
      </c>
      <c r="E2461" s="190" t="s">
        <v>8220</v>
      </c>
    </row>
    <row r="2462" spans="1:5" hidden="1" x14ac:dyDescent="0.25">
      <c r="A2462">
        <v>39874</v>
      </c>
      <c r="B2462" t="s">
        <v>2772</v>
      </c>
      <c r="C2462" t="s">
        <v>192</v>
      </c>
      <c r="D2462" t="s">
        <v>4977</v>
      </c>
      <c r="E2462" s="190" t="s">
        <v>8221</v>
      </c>
    </row>
    <row r="2463" spans="1:5" hidden="1" x14ac:dyDescent="0.25">
      <c r="A2463">
        <v>3674</v>
      </c>
      <c r="B2463" t="s">
        <v>2773</v>
      </c>
      <c r="C2463" t="s">
        <v>194</v>
      </c>
      <c r="D2463" t="s">
        <v>4977</v>
      </c>
      <c r="E2463" s="190" t="s">
        <v>5706</v>
      </c>
    </row>
    <row r="2464" spans="1:5" hidden="1" x14ac:dyDescent="0.25">
      <c r="A2464">
        <v>3681</v>
      </c>
      <c r="B2464" t="s">
        <v>2774</v>
      </c>
      <c r="C2464" t="s">
        <v>194</v>
      </c>
      <c r="D2464" t="s">
        <v>4977</v>
      </c>
      <c r="E2464" s="190" t="s">
        <v>5707</v>
      </c>
    </row>
    <row r="2465" spans="1:5" hidden="1" x14ac:dyDescent="0.25">
      <c r="A2465">
        <v>3676</v>
      </c>
      <c r="B2465" t="s">
        <v>2775</v>
      </c>
      <c r="C2465" t="s">
        <v>194</v>
      </c>
      <c r="D2465" t="s">
        <v>4977</v>
      </c>
      <c r="E2465" s="190" t="s">
        <v>5708</v>
      </c>
    </row>
    <row r="2466" spans="1:5" hidden="1" x14ac:dyDescent="0.25">
      <c r="A2466">
        <v>3679</v>
      </c>
      <c r="B2466" t="s">
        <v>2776</v>
      </c>
      <c r="C2466" t="s">
        <v>194</v>
      </c>
      <c r="D2466" t="s">
        <v>4977</v>
      </c>
      <c r="E2466" s="190" t="s">
        <v>5709</v>
      </c>
    </row>
    <row r="2467" spans="1:5" hidden="1" x14ac:dyDescent="0.25">
      <c r="A2467">
        <v>3672</v>
      </c>
      <c r="B2467" t="s">
        <v>2777</v>
      </c>
      <c r="C2467" t="s">
        <v>194</v>
      </c>
      <c r="D2467" t="s">
        <v>4977</v>
      </c>
      <c r="E2467" s="190" t="s">
        <v>5292</v>
      </c>
    </row>
    <row r="2468" spans="1:5" hidden="1" x14ac:dyDescent="0.25">
      <c r="A2468">
        <v>3671</v>
      </c>
      <c r="B2468" t="s">
        <v>2778</v>
      </c>
      <c r="C2468" t="s">
        <v>194</v>
      </c>
      <c r="D2468" t="s">
        <v>4977</v>
      </c>
      <c r="E2468" s="190" t="s">
        <v>215</v>
      </c>
    </row>
    <row r="2469" spans="1:5" hidden="1" x14ac:dyDescent="0.25">
      <c r="A2469">
        <v>3673</v>
      </c>
      <c r="B2469" t="s">
        <v>2779</v>
      </c>
      <c r="C2469" t="s">
        <v>194</v>
      </c>
      <c r="D2469" t="s">
        <v>4977</v>
      </c>
      <c r="E2469" s="190" t="s">
        <v>5634</v>
      </c>
    </row>
    <row r="2470" spans="1:5" hidden="1" x14ac:dyDescent="0.25">
      <c r="A2470">
        <v>38394</v>
      </c>
      <c r="B2470" t="s">
        <v>2780</v>
      </c>
      <c r="C2470" t="s">
        <v>192</v>
      </c>
      <c r="D2470" t="s">
        <v>4963</v>
      </c>
      <c r="E2470" s="190" t="s">
        <v>8222</v>
      </c>
    </row>
    <row r="2471" spans="1:5" hidden="1" x14ac:dyDescent="0.25">
      <c r="A2471">
        <v>3729</v>
      </c>
      <c r="B2471" t="s">
        <v>2781</v>
      </c>
      <c r="C2471" t="s">
        <v>192</v>
      </c>
      <c r="D2471" t="s">
        <v>4963</v>
      </c>
      <c r="E2471" s="190" t="s">
        <v>8223</v>
      </c>
    </row>
    <row r="2472" spans="1:5" hidden="1" x14ac:dyDescent="0.25">
      <c r="A2472">
        <v>39357</v>
      </c>
      <c r="B2472" t="s">
        <v>5710</v>
      </c>
      <c r="C2472" t="s">
        <v>192</v>
      </c>
      <c r="D2472" t="s">
        <v>4977</v>
      </c>
      <c r="E2472" s="190" t="s">
        <v>5711</v>
      </c>
    </row>
    <row r="2473" spans="1:5" hidden="1" x14ac:dyDescent="0.25">
      <c r="A2473">
        <v>39358</v>
      </c>
      <c r="B2473" t="s">
        <v>5712</v>
      </c>
      <c r="C2473" t="s">
        <v>192</v>
      </c>
      <c r="D2473" t="s">
        <v>4977</v>
      </c>
      <c r="E2473" s="190" t="s">
        <v>5711</v>
      </c>
    </row>
    <row r="2474" spans="1:5" hidden="1" x14ac:dyDescent="0.25">
      <c r="A2474">
        <v>39355</v>
      </c>
      <c r="B2474" t="s">
        <v>5713</v>
      </c>
      <c r="C2474" t="s">
        <v>192</v>
      </c>
      <c r="D2474" t="s">
        <v>4977</v>
      </c>
      <c r="E2474" s="190" t="s">
        <v>5714</v>
      </c>
    </row>
    <row r="2475" spans="1:5" hidden="1" x14ac:dyDescent="0.25">
      <c r="A2475">
        <v>39356</v>
      </c>
      <c r="B2475" t="s">
        <v>5715</v>
      </c>
      <c r="C2475" t="s">
        <v>192</v>
      </c>
      <c r="D2475" t="s">
        <v>4977</v>
      </c>
      <c r="E2475" s="190" t="s">
        <v>5716</v>
      </c>
    </row>
    <row r="2476" spans="1:5" hidden="1" x14ac:dyDescent="0.25">
      <c r="A2476">
        <v>39353</v>
      </c>
      <c r="B2476" t="s">
        <v>5717</v>
      </c>
      <c r="C2476" t="s">
        <v>192</v>
      </c>
      <c r="D2476" t="s">
        <v>4977</v>
      </c>
      <c r="E2476" s="190" t="s">
        <v>5718</v>
      </c>
    </row>
    <row r="2477" spans="1:5" hidden="1" x14ac:dyDescent="0.25">
      <c r="A2477">
        <v>39354</v>
      </c>
      <c r="B2477" t="s">
        <v>5719</v>
      </c>
      <c r="C2477" t="s">
        <v>192</v>
      </c>
      <c r="D2477" t="s">
        <v>4977</v>
      </c>
      <c r="E2477" s="190" t="s">
        <v>5720</v>
      </c>
    </row>
    <row r="2478" spans="1:5" hidden="1" x14ac:dyDescent="0.25">
      <c r="A2478">
        <v>39398</v>
      </c>
      <c r="B2478" t="s">
        <v>2782</v>
      </c>
      <c r="C2478" t="s">
        <v>192</v>
      </c>
      <c r="D2478" t="s">
        <v>4963</v>
      </c>
      <c r="E2478" s="190" t="s">
        <v>5293</v>
      </c>
    </row>
    <row r="2479" spans="1:5" hidden="1" x14ac:dyDescent="0.25">
      <c r="A2479">
        <v>13343</v>
      </c>
      <c r="B2479" t="s">
        <v>2783</v>
      </c>
      <c r="C2479" t="s">
        <v>192</v>
      </c>
      <c r="D2479" t="s">
        <v>4963</v>
      </c>
      <c r="E2479" s="190" t="s">
        <v>5722</v>
      </c>
    </row>
    <row r="2480" spans="1:5" hidden="1" x14ac:dyDescent="0.25">
      <c r="A2480">
        <v>12118</v>
      </c>
      <c r="B2480" t="s">
        <v>2784</v>
      </c>
      <c r="C2480" t="s">
        <v>192</v>
      </c>
      <c r="D2480" t="s">
        <v>4963</v>
      </c>
      <c r="E2480" s="190" t="s">
        <v>8224</v>
      </c>
    </row>
    <row r="2481" spans="1:5" hidden="1" x14ac:dyDescent="0.25">
      <c r="A2481">
        <v>39482</v>
      </c>
      <c r="B2481" t="s">
        <v>2786</v>
      </c>
      <c r="C2481" t="s">
        <v>192</v>
      </c>
      <c r="D2481" t="s">
        <v>4963</v>
      </c>
      <c r="E2481" s="190" t="s">
        <v>8225</v>
      </c>
    </row>
    <row r="2482" spans="1:5" hidden="1" x14ac:dyDescent="0.25">
      <c r="A2482">
        <v>39486</v>
      </c>
      <c r="B2482" t="s">
        <v>2787</v>
      </c>
      <c r="C2482" t="s">
        <v>192</v>
      </c>
      <c r="D2482" t="s">
        <v>4963</v>
      </c>
      <c r="E2482" s="190" t="s">
        <v>8226</v>
      </c>
    </row>
    <row r="2483" spans="1:5" hidden="1" x14ac:dyDescent="0.25">
      <c r="A2483">
        <v>39484</v>
      </c>
      <c r="B2483" t="s">
        <v>2788</v>
      </c>
      <c r="C2483" t="s">
        <v>192</v>
      </c>
      <c r="D2483" t="s">
        <v>4963</v>
      </c>
      <c r="E2483" s="190" t="s">
        <v>8225</v>
      </c>
    </row>
    <row r="2484" spans="1:5" hidden="1" x14ac:dyDescent="0.25">
      <c r="A2484">
        <v>39488</v>
      </c>
      <c r="B2484" t="s">
        <v>2789</v>
      </c>
      <c r="C2484" t="s">
        <v>192</v>
      </c>
      <c r="D2484" t="s">
        <v>4963</v>
      </c>
      <c r="E2484" s="190" t="s">
        <v>8227</v>
      </c>
    </row>
    <row r="2485" spans="1:5" hidden="1" x14ac:dyDescent="0.25">
      <c r="A2485">
        <v>39485</v>
      </c>
      <c r="B2485" t="s">
        <v>2790</v>
      </c>
      <c r="C2485" t="s">
        <v>192</v>
      </c>
      <c r="D2485" t="s">
        <v>4963</v>
      </c>
      <c r="E2485" s="190" t="s">
        <v>8225</v>
      </c>
    </row>
    <row r="2486" spans="1:5" hidden="1" x14ac:dyDescent="0.25">
      <c r="A2486">
        <v>39489</v>
      </c>
      <c r="B2486" t="s">
        <v>2791</v>
      </c>
      <c r="C2486" t="s">
        <v>192</v>
      </c>
      <c r="D2486" t="s">
        <v>4963</v>
      </c>
      <c r="E2486" s="190" t="s">
        <v>6861</v>
      </c>
    </row>
    <row r="2487" spans="1:5" hidden="1" x14ac:dyDescent="0.25">
      <c r="A2487">
        <v>39490</v>
      </c>
      <c r="B2487" t="s">
        <v>2792</v>
      </c>
      <c r="C2487" t="s">
        <v>192</v>
      </c>
      <c r="D2487" t="s">
        <v>4963</v>
      </c>
      <c r="E2487" s="190" t="s">
        <v>8228</v>
      </c>
    </row>
    <row r="2488" spans="1:5" hidden="1" x14ac:dyDescent="0.25">
      <c r="A2488">
        <v>39494</v>
      </c>
      <c r="B2488" t="s">
        <v>2793</v>
      </c>
      <c r="C2488" t="s">
        <v>192</v>
      </c>
      <c r="D2488" t="s">
        <v>4963</v>
      </c>
      <c r="E2488" s="190" t="s">
        <v>8229</v>
      </c>
    </row>
    <row r="2489" spans="1:5" hidden="1" x14ac:dyDescent="0.25">
      <c r="A2489">
        <v>39495</v>
      </c>
      <c r="B2489" t="s">
        <v>2794</v>
      </c>
      <c r="C2489" t="s">
        <v>192</v>
      </c>
      <c r="D2489" t="s">
        <v>4963</v>
      </c>
      <c r="E2489" s="190" t="s">
        <v>8230</v>
      </c>
    </row>
    <row r="2490" spans="1:5" hidden="1" x14ac:dyDescent="0.25">
      <c r="A2490">
        <v>39496</v>
      </c>
      <c r="B2490" t="s">
        <v>2795</v>
      </c>
      <c r="C2490" t="s">
        <v>192</v>
      </c>
      <c r="D2490" t="s">
        <v>4963</v>
      </c>
      <c r="E2490" s="190" t="s">
        <v>8231</v>
      </c>
    </row>
    <row r="2491" spans="1:5" hidden="1" x14ac:dyDescent="0.25">
      <c r="A2491">
        <v>39492</v>
      </c>
      <c r="B2491" t="s">
        <v>2796</v>
      </c>
      <c r="C2491" t="s">
        <v>192</v>
      </c>
      <c r="D2491" t="s">
        <v>4963</v>
      </c>
      <c r="E2491" s="190" t="s">
        <v>8232</v>
      </c>
    </row>
    <row r="2492" spans="1:5" hidden="1" x14ac:dyDescent="0.25">
      <c r="A2492">
        <v>39497</v>
      </c>
      <c r="B2492" t="s">
        <v>2797</v>
      </c>
      <c r="C2492" t="s">
        <v>192</v>
      </c>
      <c r="D2492" t="s">
        <v>4963</v>
      </c>
      <c r="E2492" s="190" t="s">
        <v>8233</v>
      </c>
    </row>
    <row r="2493" spans="1:5" hidden="1" x14ac:dyDescent="0.25">
      <c r="A2493">
        <v>39493</v>
      </c>
      <c r="B2493" t="s">
        <v>2798</v>
      </c>
      <c r="C2493" t="s">
        <v>192</v>
      </c>
      <c r="D2493" t="s">
        <v>4963</v>
      </c>
      <c r="E2493" s="190" t="s">
        <v>8234</v>
      </c>
    </row>
    <row r="2494" spans="1:5" hidden="1" x14ac:dyDescent="0.25">
      <c r="A2494">
        <v>39500</v>
      </c>
      <c r="B2494" t="s">
        <v>2799</v>
      </c>
      <c r="C2494" t="s">
        <v>192</v>
      </c>
      <c r="D2494" t="s">
        <v>4963</v>
      </c>
      <c r="E2494" s="190" t="s">
        <v>8235</v>
      </c>
    </row>
    <row r="2495" spans="1:5" hidden="1" x14ac:dyDescent="0.25">
      <c r="A2495">
        <v>39498</v>
      </c>
      <c r="B2495" t="s">
        <v>2800</v>
      </c>
      <c r="C2495" t="s">
        <v>192</v>
      </c>
      <c r="D2495" t="s">
        <v>4963</v>
      </c>
      <c r="E2495" s="190" t="s">
        <v>8236</v>
      </c>
    </row>
    <row r="2496" spans="1:5" hidden="1" x14ac:dyDescent="0.25">
      <c r="A2496">
        <v>43628</v>
      </c>
      <c r="B2496" t="s">
        <v>2801</v>
      </c>
      <c r="C2496" t="s">
        <v>192</v>
      </c>
      <c r="D2496" t="s">
        <v>4963</v>
      </c>
      <c r="E2496" s="190" t="s">
        <v>8237</v>
      </c>
    </row>
    <row r="2497" spans="1:5" hidden="1" x14ac:dyDescent="0.25">
      <c r="A2497">
        <v>39501</v>
      </c>
      <c r="B2497" t="s">
        <v>2802</v>
      </c>
      <c r="C2497" t="s">
        <v>192</v>
      </c>
      <c r="D2497" t="s">
        <v>4963</v>
      </c>
      <c r="E2497" s="190" t="s">
        <v>8238</v>
      </c>
    </row>
    <row r="2498" spans="1:5" hidden="1" x14ac:dyDescent="0.25">
      <c r="A2498">
        <v>39499</v>
      </c>
      <c r="B2498" t="s">
        <v>2803</v>
      </c>
      <c r="C2498" t="s">
        <v>192</v>
      </c>
      <c r="D2498" t="s">
        <v>4963</v>
      </c>
      <c r="E2498" s="190" t="s">
        <v>8239</v>
      </c>
    </row>
    <row r="2499" spans="1:5" hidden="1" x14ac:dyDescent="0.25">
      <c r="A2499">
        <v>43621</v>
      </c>
      <c r="B2499" t="s">
        <v>2804</v>
      </c>
      <c r="C2499" t="s">
        <v>192</v>
      </c>
      <c r="D2499" t="s">
        <v>4963</v>
      </c>
      <c r="E2499" s="190" t="s">
        <v>8240</v>
      </c>
    </row>
    <row r="2500" spans="1:5" hidden="1" x14ac:dyDescent="0.25">
      <c r="A2500">
        <v>3733</v>
      </c>
      <c r="B2500" t="s">
        <v>2805</v>
      </c>
      <c r="C2500" t="s">
        <v>191</v>
      </c>
      <c r="D2500" t="s">
        <v>4963</v>
      </c>
      <c r="E2500" s="190" t="s">
        <v>6516</v>
      </c>
    </row>
    <row r="2501" spans="1:5" hidden="1" x14ac:dyDescent="0.25">
      <c r="A2501">
        <v>3731</v>
      </c>
      <c r="B2501" t="s">
        <v>8241</v>
      </c>
      <c r="C2501" t="s">
        <v>191</v>
      </c>
      <c r="D2501" t="s">
        <v>4966</v>
      </c>
      <c r="E2501" s="190" t="s">
        <v>8242</v>
      </c>
    </row>
    <row r="2502" spans="1:5" hidden="1" x14ac:dyDescent="0.25">
      <c r="A2502">
        <v>38137</v>
      </c>
      <c r="B2502" t="s">
        <v>8243</v>
      </c>
      <c r="C2502" t="s">
        <v>191</v>
      </c>
      <c r="D2502" t="s">
        <v>4963</v>
      </c>
      <c r="E2502" s="190" t="s">
        <v>8244</v>
      </c>
    </row>
    <row r="2503" spans="1:5" hidden="1" x14ac:dyDescent="0.25">
      <c r="A2503">
        <v>38138</v>
      </c>
      <c r="B2503" t="s">
        <v>8245</v>
      </c>
      <c r="C2503" t="s">
        <v>191</v>
      </c>
      <c r="D2503" t="s">
        <v>4963</v>
      </c>
      <c r="E2503" s="190" t="s">
        <v>8246</v>
      </c>
    </row>
    <row r="2504" spans="1:5" hidden="1" x14ac:dyDescent="0.25">
      <c r="A2504">
        <v>3736</v>
      </c>
      <c r="B2504" t="s">
        <v>2806</v>
      </c>
      <c r="C2504" t="s">
        <v>191</v>
      </c>
      <c r="D2504" t="s">
        <v>4966</v>
      </c>
      <c r="E2504" s="190" t="s">
        <v>5241</v>
      </c>
    </row>
    <row r="2505" spans="1:5" hidden="1" x14ac:dyDescent="0.25">
      <c r="A2505">
        <v>3741</v>
      </c>
      <c r="B2505" t="s">
        <v>2807</v>
      </c>
      <c r="C2505" t="s">
        <v>191</v>
      </c>
      <c r="D2505" t="s">
        <v>4963</v>
      </c>
      <c r="E2505" s="190" t="s">
        <v>6414</v>
      </c>
    </row>
    <row r="2506" spans="1:5" hidden="1" x14ac:dyDescent="0.25">
      <c r="A2506">
        <v>3745</v>
      </c>
      <c r="B2506" t="s">
        <v>2808</v>
      </c>
      <c r="C2506" t="s">
        <v>191</v>
      </c>
      <c r="D2506" t="s">
        <v>4963</v>
      </c>
      <c r="E2506" s="190" t="s">
        <v>6415</v>
      </c>
    </row>
    <row r="2507" spans="1:5" hidden="1" x14ac:dyDescent="0.25">
      <c r="A2507">
        <v>3743</v>
      </c>
      <c r="B2507" t="s">
        <v>2809</v>
      </c>
      <c r="C2507" t="s">
        <v>191</v>
      </c>
      <c r="D2507" t="s">
        <v>4963</v>
      </c>
      <c r="E2507" s="190" t="s">
        <v>6416</v>
      </c>
    </row>
    <row r="2508" spans="1:5" hidden="1" x14ac:dyDescent="0.25">
      <c r="A2508">
        <v>3744</v>
      </c>
      <c r="B2508" t="s">
        <v>2810</v>
      </c>
      <c r="C2508" t="s">
        <v>191</v>
      </c>
      <c r="D2508" t="s">
        <v>4963</v>
      </c>
      <c r="E2508" s="190" t="s">
        <v>6417</v>
      </c>
    </row>
    <row r="2509" spans="1:5" hidden="1" x14ac:dyDescent="0.25">
      <c r="A2509">
        <v>3739</v>
      </c>
      <c r="B2509" t="s">
        <v>2811</v>
      </c>
      <c r="C2509" t="s">
        <v>191</v>
      </c>
      <c r="D2509" t="s">
        <v>4963</v>
      </c>
      <c r="E2509" s="190" t="s">
        <v>6418</v>
      </c>
    </row>
    <row r="2510" spans="1:5" hidden="1" x14ac:dyDescent="0.25">
      <c r="A2510">
        <v>3737</v>
      </c>
      <c r="B2510" t="s">
        <v>2812</v>
      </c>
      <c r="C2510" t="s">
        <v>191</v>
      </c>
      <c r="D2510" t="s">
        <v>4963</v>
      </c>
      <c r="E2510" s="190" t="s">
        <v>6419</v>
      </c>
    </row>
    <row r="2511" spans="1:5" hidden="1" x14ac:dyDescent="0.25">
      <c r="A2511">
        <v>3738</v>
      </c>
      <c r="B2511" t="s">
        <v>2813</v>
      </c>
      <c r="C2511" t="s">
        <v>191</v>
      </c>
      <c r="D2511" t="s">
        <v>4963</v>
      </c>
      <c r="E2511" s="190" t="s">
        <v>6420</v>
      </c>
    </row>
    <row r="2512" spans="1:5" hidden="1" x14ac:dyDescent="0.25">
      <c r="A2512">
        <v>3747</v>
      </c>
      <c r="B2512" t="s">
        <v>2814</v>
      </c>
      <c r="C2512" t="s">
        <v>191</v>
      </c>
      <c r="D2512" t="s">
        <v>4963</v>
      </c>
      <c r="E2512" s="190" t="s">
        <v>6417</v>
      </c>
    </row>
    <row r="2513" spans="1:5" hidden="1" x14ac:dyDescent="0.25">
      <c r="A2513">
        <v>11649</v>
      </c>
      <c r="B2513" t="s">
        <v>2815</v>
      </c>
      <c r="C2513" t="s">
        <v>192</v>
      </c>
      <c r="D2513" t="s">
        <v>4963</v>
      </c>
      <c r="E2513" s="190" t="s">
        <v>6421</v>
      </c>
    </row>
    <row r="2514" spans="1:5" hidden="1" x14ac:dyDescent="0.25">
      <c r="A2514">
        <v>11650</v>
      </c>
      <c r="B2514" t="s">
        <v>2816</v>
      </c>
      <c r="C2514" t="s">
        <v>192</v>
      </c>
      <c r="D2514" t="s">
        <v>4963</v>
      </c>
      <c r="E2514" s="190" t="s">
        <v>6422</v>
      </c>
    </row>
    <row r="2515" spans="1:5" hidden="1" x14ac:dyDescent="0.25">
      <c r="A2515">
        <v>3742</v>
      </c>
      <c r="B2515" t="s">
        <v>2817</v>
      </c>
      <c r="C2515" t="s">
        <v>191</v>
      </c>
      <c r="D2515" t="s">
        <v>4963</v>
      </c>
      <c r="E2515" s="190" t="s">
        <v>6423</v>
      </c>
    </row>
    <row r="2516" spans="1:5" hidden="1" x14ac:dyDescent="0.25">
      <c r="A2516">
        <v>3746</v>
      </c>
      <c r="B2516" t="s">
        <v>2818</v>
      </c>
      <c r="C2516" t="s">
        <v>191</v>
      </c>
      <c r="D2516" t="s">
        <v>4963</v>
      </c>
      <c r="E2516" s="190" t="s">
        <v>6424</v>
      </c>
    </row>
    <row r="2517" spans="1:5" hidden="1" x14ac:dyDescent="0.25">
      <c r="A2517">
        <v>21106</v>
      </c>
      <c r="B2517" t="s">
        <v>2819</v>
      </c>
      <c r="C2517" t="s">
        <v>208</v>
      </c>
      <c r="D2517" t="s">
        <v>4963</v>
      </c>
      <c r="E2517" s="190" t="s">
        <v>5723</v>
      </c>
    </row>
    <row r="2518" spans="1:5" hidden="1" x14ac:dyDescent="0.25">
      <c r="A2518">
        <v>3753</v>
      </c>
      <c r="B2518" t="s">
        <v>2821</v>
      </c>
      <c r="C2518" t="s">
        <v>192</v>
      </c>
      <c r="D2518" t="s">
        <v>4977</v>
      </c>
      <c r="E2518" s="190" t="s">
        <v>4994</v>
      </c>
    </row>
    <row r="2519" spans="1:5" hidden="1" x14ac:dyDescent="0.25">
      <c r="A2519">
        <v>39388</v>
      </c>
      <c r="B2519" t="s">
        <v>2822</v>
      </c>
      <c r="C2519" t="s">
        <v>192</v>
      </c>
      <c r="D2519" t="s">
        <v>4963</v>
      </c>
      <c r="E2519" s="190" t="s">
        <v>5221</v>
      </c>
    </row>
    <row r="2520" spans="1:5" hidden="1" x14ac:dyDescent="0.25">
      <c r="A2520">
        <v>39387</v>
      </c>
      <c r="B2520" t="s">
        <v>2823</v>
      </c>
      <c r="C2520" t="s">
        <v>192</v>
      </c>
      <c r="D2520" t="s">
        <v>4963</v>
      </c>
      <c r="E2520" s="190" t="s">
        <v>5786</v>
      </c>
    </row>
    <row r="2521" spans="1:5" hidden="1" x14ac:dyDescent="0.25">
      <c r="A2521">
        <v>39386</v>
      </c>
      <c r="B2521" t="s">
        <v>2824</v>
      </c>
      <c r="C2521" t="s">
        <v>192</v>
      </c>
      <c r="D2521" t="s">
        <v>4963</v>
      </c>
      <c r="E2521" s="190" t="s">
        <v>5233</v>
      </c>
    </row>
    <row r="2522" spans="1:5" hidden="1" x14ac:dyDescent="0.25">
      <c r="A2522">
        <v>38194</v>
      </c>
      <c r="B2522" t="s">
        <v>2825</v>
      </c>
      <c r="C2522" t="s">
        <v>192</v>
      </c>
      <c r="D2522" t="s">
        <v>4966</v>
      </c>
      <c r="E2522" s="190" t="s">
        <v>3605</v>
      </c>
    </row>
    <row r="2523" spans="1:5" hidden="1" x14ac:dyDescent="0.25">
      <c r="A2523">
        <v>38193</v>
      </c>
      <c r="B2523" t="s">
        <v>2826</v>
      </c>
      <c r="C2523" t="s">
        <v>192</v>
      </c>
      <c r="D2523" t="s">
        <v>4963</v>
      </c>
      <c r="E2523" s="190" t="s">
        <v>8247</v>
      </c>
    </row>
    <row r="2524" spans="1:5" hidden="1" x14ac:dyDescent="0.25">
      <c r="A2524">
        <v>3749</v>
      </c>
      <c r="B2524" t="s">
        <v>2828</v>
      </c>
      <c r="C2524" t="s">
        <v>192</v>
      </c>
      <c r="D2524" t="s">
        <v>4977</v>
      </c>
      <c r="E2524" s="190" t="s">
        <v>8248</v>
      </c>
    </row>
    <row r="2525" spans="1:5" hidden="1" x14ac:dyDescent="0.25">
      <c r="A2525">
        <v>746</v>
      </c>
      <c r="B2525" t="s">
        <v>2829</v>
      </c>
      <c r="C2525" t="s">
        <v>192</v>
      </c>
      <c r="D2525" t="s">
        <v>4966</v>
      </c>
      <c r="E2525" s="190" t="s">
        <v>8249</v>
      </c>
    </row>
    <row r="2526" spans="1:5" hidden="1" x14ac:dyDescent="0.25">
      <c r="A2526">
        <v>20269</v>
      </c>
      <c r="B2526" t="s">
        <v>2830</v>
      </c>
      <c r="C2526" t="s">
        <v>192</v>
      </c>
      <c r="D2526" t="s">
        <v>4963</v>
      </c>
      <c r="E2526" s="190" t="s">
        <v>6257</v>
      </c>
    </row>
    <row r="2527" spans="1:5" hidden="1" x14ac:dyDescent="0.25">
      <c r="A2527">
        <v>20270</v>
      </c>
      <c r="B2527" t="s">
        <v>2831</v>
      </c>
      <c r="C2527" t="s">
        <v>192</v>
      </c>
      <c r="D2527" t="s">
        <v>4963</v>
      </c>
      <c r="E2527" s="190" t="s">
        <v>8250</v>
      </c>
    </row>
    <row r="2528" spans="1:5" hidden="1" x14ac:dyDescent="0.25">
      <c r="A2528">
        <v>11696</v>
      </c>
      <c r="B2528" t="s">
        <v>2832</v>
      </c>
      <c r="C2528" t="s">
        <v>192</v>
      </c>
      <c r="D2528" t="s">
        <v>4963</v>
      </c>
      <c r="E2528" s="190" t="s">
        <v>8251</v>
      </c>
    </row>
    <row r="2529" spans="1:5" hidden="1" x14ac:dyDescent="0.25">
      <c r="A2529">
        <v>10427</v>
      </c>
      <c r="B2529" t="s">
        <v>2833</v>
      </c>
      <c r="C2529" t="s">
        <v>192</v>
      </c>
      <c r="D2529" t="s">
        <v>4963</v>
      </c>
      <c r="E2529" s="190" t="s">
        <v>8252</v>
      </c>
    </row>
    <row r="2530" spans="1:5" hidden="1" x14ac:dyDescent="0.25">
      <c r="A2530">
        <v>10428</v>
      </c>
      <c r="B2530" t="s">
        <v>2834</v>
      </c>
      <c r="C2530" t="s">
        <v>192</v>
      </c>
      <c r="D2530" t="s">
        <v>4963</v>
      </c>
      <c r="E2530" s="190" t="s">
        <v>8253</v>
      </c>
    </row>
    <row r="2531" spans="1:5" hidden="1" x14ac:dyDescent="0.25">
      <c r="A2531">
        <v>36521</v>
      </c>
      <c r="B2531" t="s">
        <v>2835</v>
      </c>
      <c r="C2531" t="s">
        <v>192</v>
      </c>
      <c r="D2531" t="s">
        <v>4963</v>
      </c>
      <c r="E2531" s="190" t="s">
        <v>8254</v>
      </c>
    </row>
    <row r="2532" spans="1:5" hidden="1" x14ac:dyDescent="0.25">
      <c r="A2532">
        <v>36794</v>
      </c>
      <c r="B2532" t="s">
        <v>2836</v>
      </c>
      <c r="C2532" t="s">
        <v>192</v>
      </c>
      <c r="D2532" t="s">
        <v>4963</v>
      </c>
      <c r="E2532" s="190" t="s">
        <v>8255</v>
      </c>
    </row>
    <row r="2533" spans="1:5" hidden="1" x14ac:dyDescent="0.25">
      <c r="A2533">
        <v>10426</v>
      </c>
      <c r="B2533" t="s">
        <v>2837</v>
      </c>
      <c r="C2533" t="s">
        <v>192</v>
      </c>
      <c r="D2533" t="s">
        <v>4963</v>
      </c>
      <c r="E2533" s="190" t="s">
        <v>8256</v>
      </c>
    </row>
    <row r="2534" spans="1:5" hidden="1" x14ac:dyDescent="0.25">
      <c r="A2534">
        <v>10425</v>
      </c>
      <c r="B2534" t="s">
        <v>2838</v>
      </c>
      <c r="C2534" t="s">
        <v>192</v>
      </c>
      <c r="D2534" t="s">
        <v>4963</v>
      </c>
      <c r="E2534" s="190" t="s">
        <v>6654</v>
      </c>
    </row>
    <row r="2535" spans="1:5" hidden="1" x14ac:dyDescent="0.25">
      <c r="A2535">
        <v>10431</v>
      </c>
      <c r="B2535" t="s">
        <v>2839</v>
      </c>
      <c r="C2535" t="s">
        <v>192</v>
      </c>
      <c r="D2535" t="s">
        <v>4963</v>
      </c>
      <c r="E2535" s="190" t="s">
        <v>8257</v>
      </c>
    </row>
    <row r="2536" spans="1:5" hidden="1" x14ac:dyDescent="0.25">
      <c r="A2536">
        <v>10429</v>
      </c>
      <c r="B2536" t="s">
        <v>2840</v>
      </c>
      <c r="C2536" t="s">
        <v>192</v>
      </c>
      <c r="D2536" t="s">
        <v>4963</v>
      </c>
      <c r="E2536" s="190" t="s">
        <v>8258</v>
      </c>
    </row>
    <row r="2537" spans="1:5" hidden="1" x14ac:dyDescent="0.25">
      <c r="A2537">
        <v>10853</v>
      </c>
      <c r="B2537" t="s">
        <v>2841</v>
      </c>
      <c r="C2537" t="s">
        <v>192</v>
      </c>
      <c r="D2537" t="s">
        <v>4963</v>
      </c>
      <c r="E2537" s="190" t="s">
        <v>8259</v>
      </c>
    </row>
    <row r="2538" spans="1:5" hidden="1" x14ac:dyDescent="0.25">
      <c r="A2538">
        <v>5093</v>
      </c>
      <c r="B2538" t="s">
        <v>2842</v>
      </c>
      <c r="C2538" t="s">
        <v>240</v>
      </c>
      <c r="D2538" t="s">
        <v>4963</v>
      </c>
      <c r="E2538" s="190" t="s">
        <v>5725</v>
      </c>
    </row>
    <row r="2539" spans="1:5" hidden="1" x14ac:dyDescent="0.25">
      <c r="A2539">
        <v>44331</v>
      </c>
      <c r="B2539" t="s">
        <v>2843</v>
      </c>
      <c r="C2539" t="s">
        <v>193</v>
      </c>
      <c r="D2539" t="s">
        <v>4963</v>
      </c>
      <c r="E2539" s="190" t="s">
        <v>8260</v>
      </c>
    </row>
    <row r="2540" spans="1:5" hidden="1" x14ac:dyDescent="0.25">
      <c r="A2540">
        <v>37768</v>
      </c>
      <c r="B2540" t="s">
        <v>2844</v>
      </c>
      <c r="C2540" t="s">
        <v>192</v>
      </c>
      <c r="D2540" t="s">
        <v>4977</v>
      </c>
      <c r="E2540" s="190" t="s">
        <v>5726</v>
      </c>
    </row>
    <row r="2541" spans="1:5" hidden="1" x14ac:dyDescent="0.25">
      <c r="A2541">
        <v>37773</v>
      </c>
      <c r="B2541" t="s">
        <v>2845</v>
      </c>
      <c r="C2541" t="s">
        <v>192</v>
      </c>
      <c r="D2541" t="s">
        <v>4977</v>
      </c>
      <c r="E2541" s="190" t="s">
        <v>5727</v>
      </c>
    </row>
    <row r="2542" spans="1:5" hidden="1" x14ac:dyDescent="0.25">
      <c r="A2542">
        <v>37769</v>
      </c>
      <c r="B2542" t="s">
        <v>2846</v>
      </c>
      <c r="C2542" t="s">
        <v>192</v>
      </c>
      <c r="D2542" t="s">
        <v>4977</v>
      </c>
      <c r="E2542" s="190" t="s">
        <v>5728</v>
      </c>
    </row>
    <row r="2543" spans="1:5" hidden="1" x14ac:dyDescent="0.25">
      <c r="A2543">
        <v>37770</v>
      </c>
      <c r="B2543" t="s">
        <v>2847</v>
      </c>
      <c r="C2543" t="s">
        <v>192</v>
      </c>
      <c r="D2543" t="s">
        <v>4977</v>
      </c>
      <c r="E2543" s="190" t="s">
        <v>5729</v>
      </c>
    </row>
    <row r="2544" spans="1:5" hidden="1" x14ac:dyDescent="0.25">
      <c r="A2544">
        <v>38382</v>
      </c>
      <c r="B2544" t="s">
        <v>2848</v>
      </c>
      <c r="C2544" t="s">
        <v>192</v>
      </c>
      <c r="D2544" t="s">
        <v>4963</v>
      </c>
      <c r="E2544" s="190" t="s">
        <v>8261</v>
      </c>
    </row>
    <row r="2545" spans="1:5" hidden="1" x14ac:dyDescent="0.25">
      <c r="A2545">
        <v>38383</v>
      </c>
      <c r="B2545" t="s">
        <v>2849</v>
      </c>
      <c r="C2545" t="s">
        <v>192</v>
      </c>
      <c r="D2545" t="s">
        <v>4963</v>
      </c>
      <c r="E2545" s="190" t="s">
        <v>7718</v>
      </c>
    </row>
    <row r="2546" spans="1:5" hidden="1" x14ac:dyDescent="0.25">
      <c r="A2546">
        <v>3768</v>
      </c>
      <c r="B2546" t="s">
        <v>2850</v>
      </c>
      <c r="C2546" t="s">
        <v>192</v>
      </c>
      <c r="D2546" t="s">
        <v>4963</v>
      </c>
      <c r="E2546" s="190" t="s">
        <v>314</v>
      </c>
    </row>
    <row r="2547" spans="1:5" hidden="1" x14ac:dyDescent="0.25">
      <c r="A2547">
        <v>3767</v>
      </c>
      <c r="B2547" t="s">
        <v>2851</v>
      </c>
      <c r="C2547" t="s">
        <v>192</v>
      </c>
      <c r="D2547" t="s">
        <v>4963</v>
      </c>
      <c r="E2547" s="190" t="s">
        <v>4972</v>
      </c>
    </row>
    <row r="2548" spans="1:5" hidden="1" x14ac:dyDescent="0.25">
      <c r="A2548">
        <v>13192</v>
      </c>
      <c r="B2548" t="s">
        <v>2852</v>
      </c>
      <c r="C2548" t="s">
        <v>192</v>
      </c>
      <c r="D2548" t="s">
        <v>4963</v>
      </c>
      <c r="E2548" s="190" t="s">
        <v>8262</v>
      </c>
    </row>
    <row r="2549" spans="1:5" hidden="1" x14ac:dyDescent="0.25">
      <c r="A2549">
        <v>38413</v>
      </c>
      <c r="B2549" t="s">
        <v>2853</v>
      </c>
      <c r="C2549" t="s">
        <v>192</v>
      </c>
      <c r="D2549" t="s">
        <v>4963</v>
      </c>
      <c r="E2549" s="190" t="s">
        <v>8263</v>
      </c>
    </row>
    <row r="2550" spans="1:5" hidden="1" x14ac:dyDescent="0.25">
      <c r="A2550">
        <v>42440</v>
      </c>
      <c r="B2550" t="s">
        <v>2854</v>
      </c>
      <c r="C2550" t="s">
        <v>192</v>
      </c>
      <c r="D2550" t="s">
        <v>4977</v>
      </c>
      <c r="E2550" s="190" t="s">
        <v>5731</v>
      </c>
    </row>
    <row r="2551" spans="1:5" hidden="1" x14ac:dyDescent="0.25">
      <c r="A2551">
        <v>20193</v>
      </c>
      <c r="B2551" t="s">
        <v>5732</v>
      </c>
      <c r="C2551" t="s">
        <v>364</v>
      </c>
      <c r="D2551" t="s">
        <v>4963</v>
      </c>
      <c r="E2551" s="190" t="s">
        <v>5538</v>
      </c>
    </row>
    <row r="2552" spans="1:5" hidden="1" x14ac:dyDescent="0.25">
      <c r="A2552">
        <v>10527</v>
      </c>
      <c r="B2552" t="s">
        <v>2855</v>
      </c>
      <c r="C2552" t="s">
        <v>365</v>
      </c>
      <c r="D2552" t="s">
        <v>4966</v>
      </c>
      <c r="E2552" s="190" t="s">
        <v>2856</v>
      </c>
    </row>
    <row r="2553" spans="1:5" hidden="1" x14ac:dyDescent="0.25">
      <c r="A2553">
        <v>41805</v>
      </c>
      <c r="B2553" t="s">
        <v>2857</v>
      </c>
      <c r="C2553" t="s">
        <v>224</v>
      </c>
      <c r="D2553" t="s">
        <v>4963</v>
      </c>
      <c r="E2553" s="190" t="s">
        <v>2858</v>
      </c>
    </row>
    <row r="2554" spans="1:5" hidden="1" x14ac:dyDescent="0.25">
      <c r="A2554">
        <v>40271</v>
      </c>
      <c r="B2554" t="s">
        <v>2859</v>
      </c>
      <c r="C2554" t="s">
        <v>2873</v>
      </c>
      <c r="D2554" t="s">
        <v>4963</v>
      </c>
      <c r="E2554" s="190" t="s">
        <v>5273</v>
      </c>
    </row>
    <row r="2555" spans="1:5" hidden="1" x14ac:dyDescent="0.25">
      <c r="A2555">
        <v>40287</v>
      </c>
      <c r="B2555" t="s">
        <v>2860</v>
      </c>
      <c r="C2555" t="s">
        <v>224</v>
      </c>
      <c r="D2555" t="s">
        <v>4963</v>
      </c>
      <c r="E2555" s="190" t="s">
        <v>264</v>
      </c>
    </row>
    <row r="2556" spans="1:5" hidden="1" x14ac:dyDescent="0.25">
      <c r="A2556">
        <v>4084</v>
      </c>
      <c r="B2556" t="s">
        <v>2861</v>
      </c>
      <c r="C2556" t="s">
        <v>223</v>
      </c>
      <c r="D2556" t="s">
        <v>4963</v>
      </c>
      <c r="E2556" s="190" t="s">
        <v>6864</v>
      </c>
    </row>
    <row r="2557" spans="1:5" hidden="1" x14ac:dyDescent="0.25">
      <c r="A2557">
        <v>743</v>
      </c>
      <c r="B2557" t="s">
        <v>2862</v>
      </c>
      <c r="C2557" t="s">
        <v>223</v>
      </c>
      <c r="D2557" t="s">
        <v>4966</v>
      </c>
      <c r="E2557" s="190" t="s">
        <v>6864</v>
      </c>
    </row>
    <row r="2558" spans="1:5" hidden="1" x14ac:dyDescent="0.25">
      <c r="A2558">
        <v>40293</v>
      </c>
      <c r="B2558" t="s">
        <v>2863</v>
      </c>
      <c r="C2558" t="s">
        <v>223</v>
      </c>
      <c r="D2558" t="s">
        <v>4963</v>
      </c>
      <c r="E2558" s="190" t="s">
        <v>273</v>
      </c>
    </row>
    <row r="2559" spans="1:5" hidden="1" x14ac:dyDescent="0.25">
      <c r="A2559">
        <v>40294</v>
      </c>
      <c r="B2559" t="s">
        <v>2864</v>
      </c>
      <c r="C2559" t="s">
        <v>223</v>
      </c>
      <c r="D2559" t="s">
        <v>4963</v>
      </c>
      <c r="E2559" s="190" t="s">
        <v>6864</v>
      </c>
    </row>
    <row r="2560" spans="1:5" hidden="1" x14ac:dyDescent="0.25">
      <c r="A2560">
        <v>4085</v>
      </c>
      <c r="B2560" t="s">
        <v>2865</v>
      </c>
      <c r="C2560" t="s">
        <v>223</v>
      </c>
      <c r="D2560" t="s">
        <v>4963</v>
      </c>
      <c r="E2560" s="190" t="s">
        <v>359</v>
      </c>
    </row>
    <row r="2561" spans="1:5" hidden="1" x14ac:dyDescent="0.25">
      <c r="A2561">
        <v>10779</v>
      </c>
      <c r="B2561" t="s">
        <v>2866</v>
      </c>
      <c r="C2561" t="s">
        <v>224</v>
      </c>
      <c r="D2561" t="s">
        <v>4963</v>
      </c>
      <c r="E2561" s="190" t="s">
        <v>6865</v>
      </c>
    </row>
    <row r="2562" spans="1:5" hidden="1" x14ac:dyDescent="0.25">
      <c r="A2562">
        <v>10777</v>
      </c>
      <c r="B2562" t="s">
        <v>2867</v>
      </c>
      <c r="C2562" t="s">
        <v>224</v>
      </c>
      <c r="D2562" t="s">
        <v>4963</v>
      </c>
      <c r="E2562" s="190" t="s">
        <v>6866</v>
      </c>
    </row>
    <row r="2563" spans="1:5" x14ac:dyDescent="0.25">
      <c r="A2563">
        <v>10775</v>
      </c>
      <c r="B2563" t="s">
        <v>2868</v>
      </c>
      <c r="C2563" t="s">
        <v>224</v>
      </c>
      <c r="D2563" t="s">
        <v>4966</v>
      </c>
      <c r="E2563" s="190" t="s">
        <v>6867</v>
      </c>
    </row>
    <row r="2564" spans="1:5" hidden="1" x14ac:dyDescent="0.25">
      <c r="A2564">
        <v>10776</v>
      </c>
      <c r="B2564" t="s">
        <v>2869</v>
      </c>
      <c r="C2564" t="s">
        <v>224</v>
      </c>
      <c r="D2564" t="s">
        <v>4963</v>
      </c>
      <c r="E2564" s="190" t="s">
        <v>6868</v>
      </c>
    </row>
    <row r="2565" spans="1:5" hidden="1" x14ac:dyDescent="0.25">
      <c r="A2565">
        <v>10778</v>
      </c>
      <c r="B2565" t="s">
        <v>2870</v>
      </c>
      <c r="C2565" t="s">
        <v>224</v>
      </c>
      <c r="D2565" t="s">
        <v>4963</v>
      </c>
      <c r="E2565" s="190" t="s">
        <v>6865</v>
      </c>
    </row>
    <row r="2566" spans="1:5" hidden="1" x14ac:dyDescent="0.25">
      <c r="A2566">
        <v>40339</v>
      </c>
      <c r="B2566" t="s">
        <v>5733</v>
      </c>
      <c r="C2566" t="s">
        <v>2873</v>
      </c>
      <c r="D2566" t="s">
        <v>4963</v>
      </c>
      <c r="E2566" s="190" t="s">
        <v>1095</v>
      </c>
    </row>
    <row r="2567" spans="1:5" hidden="1" x14ac:dyDescent="0.25">
      <c r="A2567">
        <v>10749</v>
      </c>
      <c r="B2567" t="s">
        <v>2871</v>
      </c>
      <c r="C2567" t="s">
        <v>2873</v>
      </c>
      <c r="D2567" t="s">
        <v>4963</v>
      </c>
      <c r="E2567" s="190" t="s">
        <v>2069</v>
      </c>
    </row>
    <row r="2568" spans="1:5" hidden="1" x14ac:dyDescent="0.25">
      <c r="A2568">
        <v>40290</v>
      </c>
      <c r="B2568" t="s">
        <v>2872</v>
      </c>
      <c r="C2568" t="s">
        <v>2873</v>
      </c>
      <c r="D2568" t="s">
        <v>4963</v>
      </c>
      <c r="E2568" s="190" t="s">
        <v>5519</v>
      </c>
    </row>
    <row r="2569" spans="1:5" hidden="1" x14ac:dyDescent="0.25">
      <c r="A2569">
        <v>3346</v>
      </c>
      <c r="B2569" t="s">
        <v>2874</v>
      </c>
      <c r="C2569" t="s">
        <v>223</v>
      </c>
      <c r="D2569" t="s">
        <v>4966</v>
      </c>
      <c r="E2569" s="190" t="s">
        <v>5676</v>
      </c>
    </row>
    <row r="2570" spans="1:5" hidden="1" x14ac:dyDescent="0.25">
      <c r="A2570">
        <v>3348</v>
      </c>
      <c r="B2570" t="s">
        <v>2875</v>
      </c>
      <c r="C2570" t="s">
        <v>223</v>
      </c>
      <c r="D2570" t="s">
        <v>4963</v>
      </c>
      <c r="E2570" s="190" t="s">
        <v>8264</v>
      </c>
    </row>
    <row r="2571" spans="1:5" hidden="1" x14ac:dyDescent="0.25">
      <c r="A2571">
        <v>39833</v>
      </c>
      <c r="B2571" t="s">
        <v>2876</v>
      </c>
      <c r="C2571" t="s">
        <v>223</v>
      </c>
      <c r="D2571" t="s">
        <v>4963</v>
      </c>
      <c r="E2571" s="190" t="s">
        <v>8265</v>
      </c>
    </row>
    <row r="2572" spans="1:5" hidden="1" x14ac:dyDescent="0.25">
      <c r="A2572">
        <v>7252</v>
      </c>
      <c r="B2572" t="s">
        <v>2877</v>
      </c>
      <c r="C2572" t="s">
        <v>223</v>
      </c>
      <c r="D2572" t="s">
        <v>4963</v>
      </c>
      <c r="E2572" s="190" t="s">
        <v>217</v>
      </c>
    </row>
    <row r="2573" spans="1:5" hidden="1" x14ac:dyDescent="0.25">
      <c r="A2573">
        <v>7247</v>
      </c>
      <c r="B2573" t="s">
        <v>2878</v>
      </c>
      <c r="C2573" t="s">
        <v>223</v>
      </c>
      <c r="D2573" t="s">
        <v>4966</v>
      </c>
      <c r="E2573" s="190" t="s">
        <v>217</v>
      </c>
    </row>
    <row r="2574" spans="1:5" hidden="1" x14ac:dyDescent="0.25">
      <c r="A2574">
        <v>40291</v>
      </c>
      <c r="B2574" t="s">
        <v>2879</v>
      </c>
      <c r="C2574" t="s">
        <v>2873</v>
      </c>
      <c r="D2574" t="s">
        <v>4963</v>
      </c>
      <c r="E2574" s="190" t="s">
        <v>5734</v>
      </c>
    </row>
    <row r="2575" spans="1:5" hidden="1" x14ac:dyDescent="0.25">
      <c r="A2575">
        <v>40275</v>
      </c>
      <c r="B2575" t="s">
        <v>2880</v>
      </c>
      <c r="C2575" t="s">
        <v>2873</v>
      </c>
      <c r="D2575" t="s">
        <v>4963</v>
      </c>
      <c r="E2575" s="190" t="s">
        <v>4138</v>
      </c>
    </row>
    <row r="2576" spans="1:5" hidden="1" x14ac:dyDescent="0.25">
      <c r="A2576">
        <v>42408</v>
      </c>
      <c r="B2576" t="s">
        <v>2881</v>
      </c>
      <c r="C2576" t="s">
        <v>191</v>
      </c>
      <c r="D2576" t="s">
        <v>4963</v>
      </c>
      <c r="E2576" s="190" t="s">
        <v>315</v>
      </c>
    </row>
    <row r="2577" spans="1:5" hidden="1" x14ac:dyDescent="0.25">
      <c r="A2577">
        <v>3777</v>
      </c>
      <c r="B2577" t="s">
        <v>2882</v>
      </c>
      <c r="C2577" t="s">
        <v>191</v>
      </c>
      <c r="D2577" t="s">
        <v>4966</v>
      </c>
      <c r="E2577" s="190" t="s">
        <v>329</v>
      </c>
    </row>
    <row r="2578" spans="1:5" hidden="1" x14ac:dyDescent="0.25">
      <c r="A2578">
        <v>44699</v>
      </c>
      <c r="B2578" t="s">
        <v>5736</v>
      </c>
      <c r="C2578" t="s">
        <v>208</v>
      </c>
      <c r="D2578" t="s">
        <v>4963</v>
      </c>
      <c r="E2578" s="190" t="s">
        <v>8266</v>
      </c>
    </row>
    <row r="2579" spans="1:5" hidden="1" x14ac:dyDescent="0.25">
      <c r="A2579">
        <v>3798</v>
      </c>
      <c r="B2579" t="s">
        <v>2883</v>
      </c>
      <c r="C2579" t="s">
        <v>192</v>
      </c>
      <c r="D2579" t="s">
        <v>4977</v>
      </c>
      <c r="E2579" s="190" t="s">
        <v>8267</v>
      </c>
    </row>
    <row r="2580" spans="1:5" hidden="1" x14ac:dyDescent="0.25">
      <c r="A2580">
        <v>38769</v>
      </c>
      <c r="B2580" t="s">
        <v>2884</v>
      </c>
      <c r="C2580" t="s">
        <v>192</v>
      </c>
      <c r="D2580" t="s">
        <v>4977</v>
      </c>
      <c r="E2580" s="190" t="s">
        <v>8268</v>
      </c>
    </row>
    <row r="2581" spans="1:5" hidden="1" x14ac:dyDescent="0.25">
      <c r="A2581">
        <v>38774</v>
      </c>
      <c r="B2581" t="s">
        <v>2885</v>
      </c>
      <c r="C2581" t="s">
        <v>192</v>
      </c>
      <c r="D2581" t="s">
        <v>4963</v>
      </c>
      <c r="E2581" s="190" t="s">
        <v>7663</v>
      </c>
    </row>
    <row r="2582" spans="1:5" hidden="1" x14ac:dyDescent="0.25">
      <c r="A2582">
        <v>42247</v>
      </c>
      <c r="B2582" t="s">
        <v>2886</v>
      </c>
      <c r="C2582" t="s">
        <v>192</v>
      </c>
      <c r="D2582" t="s">
        <v>4963</v>
      </c>
      <c r="E2582" s="190" t="s">
        <v>8269</v>
      </c>
    </row>
    <row r="2583" spans="1:5" hidden="1" x14ac:dyDescent="0.25">
      <c r="A2583">
        <v>42248</v>
      </c>
      <c r="B2583" t="s">
        <v>2887</v>
      </c>
      <c r="C2583" t="s">
        <v>192</v>
      </c>
      <c r="D2583" t="s">
        <v>4963</v>
      </c>
      <c r="E2583" s="190" t="s">
        <v>8270</v>
      </c>
    </row>
    <row r="2584" spans="1:5" hidden="1" x14ac:dyDescent="0.25">
      <c r="A2584">
        <v>42249</v>
      </c>
      <c r="B2584" t="s">
        <v>2888</v>
      </c>
      <c r="C2584" t="s">
        <v>192</v>
      </c>
      <c r="D2584" t="s">
        <v>4963</v>
      </c>
      <c r="E2584" s="190" t="s">
        <v>8271</v>
      </c>
    </row>
    <row r="2585" spans="1:5" hidden="1" x14ac:dyDescent="0.25">
      <c r="A2585">
        <v>42244</v>
      </c>
      <c r="B2585" t="s">
        <v>2889</v>
      </c>
      <c r="C2585" t="s">
        <v>192</v>
      </c>
      <c r="D2585" t="s">
        <v>4963</v>
      </c>
      <c r="E2585" s="190" t="s">
        <v>8272</v>
      </c>
    </row>
    <row r="2586" spans="1:5" hidden="1" x14ac:dyDescent="0.25">
      <c r="A2586">
        <v>42245</v>
      </c>
      <c r="B2586" t="s">
        <v>2890</v>
      </c>
      <c r="C2586" t="s">
        <v>192</v>
      </c>
      <c r="D2586" t="s">
        <v>4963</v>
      </c>
      <c r="E2586" s="190" t="s">
        <v>8273</v>
      </c>
    </row>
    <row r="2587" spans="1:5" hidden="1" x14ac:dyDescent="0.25">
      <c r="A2587">
        <v>42246</v>
      </c>
      <c r="B2587" t="s">
        <v>2891</v>
      </c>
      <c r="C2587" t="s">
        <v>192</v>
      </c>
      <c r="D2587" t="s">
        <v>4963</v>
      </c>
      <c r="E2587" s="190" t="s">
        <v>8274</v>
      </c>
    </row>
    <row r="2588" spans="1:5" hidden="1" x14ac:dyDescent="0.25">
      <c r="A2588">
        <v>42243</v>
      </c>
      <c r="B2588" t="s">
        <v>2892</v>
      </c>
      <c r="C2588" t="s">
        <v>192</v>
      </c>
      <c r="D2588" t="s">
        <v>4963</v>
      </c>
      <c r="E2588" s="190" t="s">
        <v>8275</v>
      </c>
    </row>
    <row r="2589" spans="1:5" hidden="1" x14ac:dyDescent="0.25">
      <c r="A2589">
        <v>38889</v>
      </c>
      <c r="B2589" t="s">
        <v>2893</v>
      </c>
      <c r="C2589" t="s">
        <v>192</v>
      </c>
      <c r="D2589" t="s">
        <v>4977</v>
      </c>
      <c r="E2589" s="190" t="s">
        <v>5085</v>
      </c>
    </row>
    <row r="2590" spans="1:5" hidden="1" x14ac:dyDescent="0.25">
      <c r="A2590">
        <v>38784</v>
      </c>
      <c r="B2590" t="s">
        <v>2894</v>
      </c>
      <c r="C2590" t="s">
        <v>192</v>
      </c>
      <c r="D2590" t="s">
        <v>4977</v>
      </c>
      <c r="E2590" s="190" t="s">
        <v>8276</v>
      </c>
    </row>
    <row r="2591" spans="1:5" hidden="1" x14ac:dyDescent="0.25">
      <c r="A2591">
        <v>3780</v>
      </c>
      <c r="B2591" t="s">
        <v>2895</v>
      </c>
      <c r="C2591" t="s">
        <v>192</v>
      </c>
      <c r="D2591" t="s">
        <v>4977</v>
      </c>
      <c r="E2591" s="190" t="s">
        <v>8277</v>
      </c>
    </row>
    <row r="2592" spans="1:5" hidden="1" x14ac:dyDescent="0.25">
      <c r="A2592">
        <v>38773</v>
      </c>
      <c r="B2592" t="s">
        <v>2896</v>
      </c>
      <c r="C2592" t="s">
        <v>192</v>
      </c>
      <c r="D2592" t="s">
        <v>4977</v>
      </c>
      <c r="E2592" s="190" t="s">
        <v>2726</v>
      </c>
    </row>
    <row r="2593" spans="1:5" hidden="1" x14ac:dyDescent="0.25">
      <c r="A2593">
        <v>12271</v>
      </c>
      <c r="B2593" t="s">
        <v>2897</v>
      </c>
      <c r="C2593" t="s">
        <v>192</v>
      </c>
      <c r="D2593" t="s">
        <v>4977</v>
      </c>
      <c r="E2593" s="190" t="s">
        <v>8278</v>
      </c>
    </row>
    <row r="2594" spans="1:5" hidden="1" x14ac:dyDescent="0.25">
      <c r="A2594">
        <v>38786</v>
      </c>
      <c r="B2594" t="s">
        <v>2898</v>
      </c>
      <c r="C2594" t="s">
        <v>192</v>
      </c>
      <c r="D2594" t="s">
        <v>4977</v>
      </c>
      <c r="E2594" s="190" t="s">
        <v>8279</v>
      </c>
    </row>
    <row r="2595" spans="1:5" hidden="1" x14ac:dyDescent="0.25">
      <c r="A2595">
        <v>39385</v>
      </c>
      <c r="B2595" t="s">
        <v>2899</v>
      </c>
      <c r="C2595" t="s">
        <v>192</v>
      </c>
      <c r="D2595" t="s">
        <v>4963</v>
      </c>
      <c r="E2595" s="190" t="s">
        <v>6572</v>
      </c>
    </row>
    <row r="2596" spans="1:5" hidden="1" x14ac:dyDescent="0.25">
      <c r="A2596">
        <v>39389</v>
      </c>
      <c r="B2596" t="s">
        <v>2900</v>
      </c>
      <c r="C2596" t="s">
        <v>192</v>
      </c>
      <c r="D2596" t="s">
        <v>4963</v>
      </c>
      <c r="E2596" s="190" t="s">
        <v>8280</v>
      </c>
    </row>
    <row r="2597" spans="1:5" hidden="1" x14ac:dyDescent="0.25">
      <c r="A2597">
        <v>39390</v>
      </c>
      <c r="B2597" t="s">
        <v>2901</v>
      </c>
      <c r="C2597" t="s">
        <v>192</v>
      </c>
      <c r="D2597" t="s">
        <v>4963</v>
      </c>
      <c r="E2597" s="190" t="s">
        <v>6750</v>
      </c>
    </row>
    <row r="2598" spans="1:5" hidden="1" x14ac:dyDescent="0.25">
      <c r="A2598">
        <v>39391</v>
      </c>
      <c r="B2598" t="s">
        <v>2902</v>
      </c>
      <c r="C2598" t="s">
        <v>192</v>
      </c>
      <c r="D2598" t="s">
        <v>4963</v>
      </c>
      <c r="E2598" s="190" t="s">
        <v>8281</v>
      </c>
    </row>
    <row r="2599" spans="1:5" hidden="1" x14ac:dyDescent="0.25">
      <c r="A2599">
        <v>3803</v>
      </c>
      <c r="B2599" t="s">
        <v>2903</v>
      </c>
      <c r="C2599" t="s">
        <v>192</v>
      </c>
      <c r="D2599" t="s">
        <v>4977</v>
      </c>
      <c r="E2599" s="190" t="s">
        <v>8282</v>
      </c>
    </row>
    <row r="2600" spans="1:5" hidden="1" x14ac:dyDescent="0.25">
      <c r="A2600">
        <v>38770</v>
      </c>
      <c r="B2600" t="s">
        <v>2904</v>
      </c>
      <c r="C2600" t="s">
        <v>192</v>
      </c>
      <c r="D2600" t="s">
        <v>4977</v>
      </c>
      <c r="E2600" s="190" t="s">
        <v>8283</v>
      </c>
    </row>
    <row r="2601" spans="1:5" hidden="1" x14ac:dyDescent="0.25">
      <c r="A2601">
        <v>12267</v>
      </c>
      <c r="B2601" t="s">
        <v>2905</v>
      </c>
      <c r="C2601" t="s">
        <v>192</v>
      </c>
      <c r="D2601" t="s">
        <v>4977</v>
      </c>
      <c r="E2601" s="190" t="s">
        <v>8284</v>
      </c>
    </row>
    <row r="2602" spans="1:5" hidden="1" x14ac:dyDescent="0.25">
      <c r="A2602">
        <v>43265</v>
      </c>
      <c r="B2602" t="s">
        <v>2906</v>
      </c>
      <c r="C2602" t="s">
        <v>192</v>
      </c>
      <c r="D2602" t="s">
        <v>4963</v>
      </c>
      <c r="E2602" s="190" t="s">
        <v>8285</v>
      </c>
    </row>
    <row r="2603" spans="1:5" hidden="1" x14ac:dyDescent="0.25">
      <c r="A2603">
        <v>12266</v>
      </c>
      <c r="B2603" t="s">
        <v>2907</v>
      </c>
      <c r="C2603" t="s">
        <v>192</v>
      </c>
      <c r="D2603" t="s">
        <v>4977</v>
      </c>
      <c r="E2603" s="190" t="s">
        <v>8286</v>
      </c>
    </row>
    <row r="2604" spans="1:5" hidden="1" x14ac:dyDescent="0.25">
      <c r="A2604">
        <v>39378</v>
      </c>
      <c r="B2604" t="s">
        <v>2908</v>
      </c>
      <c r="C2604" t="s">
        <v>192</v>
      </c>
      <c r="D2604" t="s">
        <v>4977</v>
      </c>
      <c r="E2604" s="190" t="s">
        <v>8287</v>
      </c>
    </row>
    <row r="2605" spans="1:5" hidden="1" x14ac:dyDescent="0.25">
      <c r="A2605">
        <v>43543</v>
      </c>
      <c r="B2605" t="s">
        <v>2909</v>
      </c>
      <c r="C2605" t="s">
        <v>192</v>
      </c>
      <c r="D2605" t="s">
        <v>4977</v>
      </c>
      <c r="E2605" s="190" t="s">
        <v>8288</v>
      </c>
    </row>
    <row r="2606" spans="1:5" hidden="1" x14ac:dyDescent="0.25">
      <c r="A2606">
        <v>38775</v>
      </c>
      <c r="B2606" t="s">
        <v>2910</v>
      </c>
      <c r="C2606" t="s">
        <v>192</v>
      </c>
      <c r="D2606" t="s">
        <v>4977</v>
      </c>
      <c r="E2606" s="190" t="s">
        <v>8289</v>
      </c>
    </row>
    <row r="2607" spans="1:5" hidden="1" x14ac:dyDescent="0.25">
      <c r="A2607">
        <v>44252</v>
      </c>
      <c r="B2607" t="s">
        <v>5737</v>
      </c>
      <c r="C2607" t="s">
        <v>192</v>
      </c>
      <c r="D2607" t="s">
        <v>4963</v>
      </c>
      <c r="E2607" s="190" t="s">
        <v>8290</v>
      </c>
    </row>
    <row r="2608" spans="1:5" hidden="1" x14ac:dyDescent="0.25">
      <c r="A2608">
        <v>21119</v>
      </c>
      <c r="B2608" t="s">
        <v>2911</v>
      </c>
      <c r="C2608" t="s">
        <v>192</v>
      </c>
      <c r="D2608" t="s">
        <v>4963</v>
      </c>
      <c r="E2608" s="190" t="s">
        <v>409</v>
      </c>
    </row>
    <row r="2609" spans="1:5" hidden="1" x14ac:dyDescent="0.25">
      <c r="A2609">
        <v>37974</v>
      </c>
      <c r="B2609" t="s">
        <v>2912</v>
      </c>
      <c r="C2609" t="s">
        <v>192</v>
      </c>
      <c r="D2609" t="s">
        <v>4963</v>
      </c>
      <c r="E2609" s="190" t="s">
        <v>267</v>
      </c>
    </row>
    <row r="2610" spans="1:5" hidden="1" x14ac:dyDescent="0.25">
      <c r="A2610">
        <v>37975</v>
      </c>
      <c r="B2610" t="s">
        <v>2913</v>
      </c>
      <c r="C2610" t="s">
        <v>192</v>
      </c>
      <c r="D2610" t="s">
        <v>4963</v>
      </c>
      <c r="E2610" s="190" t="s">
        <v>2643</v>
      </c>
    </row>
    <row r="2611" spans="1:5" hidden="1" x14ac:dyDescent="0.25">
      <c r="A2611">
        <v>37976</v>
      </c>
      <c r="B2611" t="s">
        <v>2914</v>
      </c>
      <c r="C2611" t="s">
        <v>192</v>
      </c>
      <c r="D2611" t="s">
        <v>4963</v>
      </c>
      <c r="E2611" s="190" t="s">
        <v>6871</v>
      </c>
    </row>
    <row r="2612" spans="1:5" hidden="1" x14ac:dyDescent="0.25">
      <c r="A2612">
        <v>37977</v>
      </c>
      <c r="B2612" t="s">
        <v>2915</v>
      </c>
      <c r="C2612" t="s">
        <v>192</v>
      </c>
      <c r="D2612" t="s">
        <v>4963</v>
      </c>
      <c r="E2612" s="190" t="s">
        <v>6932</v>
      </c>
    </row>
    <row r="2613" spans="1:5" hidden="1" x14ac:dyDescent="0.25">
      <c r="A2613">
        <v>37978</v>
      </c>
      <c r="B2613" t="s">
        <v>2916</v>
      </c>
      <c r="C2613" t="s">
        <v>192</v>
      </c>
      <c r="D2613" t="s">
        <v>4963</v>
      </c>
      <c r="E2613" s="190" t="s">
        <v>8291</v>
      </c>
    </row>
    <row r="2614" spans="1:5" hidden="1" x14ac:dyDescent="0.25">
      <c r="A2614">
        <v>37979</v>
      </c>
      <c r="B2614" t="s">
        <v>2917</v>
      </c>
      <c r="C2614" t="s">
        <v>192</v>
      </c>
      <c r="D2614" t="s">
        <v>4963</v>
      </c>
      <c r="E2614" s="190" t="s">
        <v>8292</v>
      </c>
    </row>
    <row r="2615" spans="1:5" hidden="1" x14ac:dyDescent="0.25">
      <c r="A2615">
        <v>37980</v>
      </c>
      <c r="B2615" t="s">
        <v>2918</v>
      </c>
      <c r="C2615" t="s">
        <v>192</v>
      </c>
      <c r="D2615" t="s">
        <v>4963</v>
      </c>
      <c r="E2615" s="190" t="s">
        <v>8293</v>
      </c>
    </row>
    <row r="2616" spans="1:5" hidden="1" x14ac:dyDescent="0.25">
      <c r="A2616">
        <v>36147</v>
      </c>
      <c r="B2616" t="s">
        <v>2919</v>
      </c>
      <c r="C2616" t="s">
        <v>240</v>
      </c>
      <c r="D2616" t="s">
        <v>4963</v>
      </c>
      <c r="E2616" s="190" t="s">
        <v>8294</v>
      </c>
    </row>
    <row r="2617" spans="1:5" hidden="1" x14ac:dyDescent="0.25">
      <c r="A2617">
        <v>12731</v>
      </c>
      <c r="B2617" t="s">
        <v>2920</v>
      </c>
      <c r="C2617" t="s">
        <v>192</v>
      </c>
      <c r="D2617" t="s">
        <v>4977</v>
      </c>
      <c r="E2617" s="190" t="s">
        <v>8295</v>
      </c>
    </row>
    <row r="2618" spans="1:5" hidden="1" x14ac:dyDescent="0.25">
      <c r="A2618">
        <v>12723</v>
      </c>
      <c r="B2618" t="s">
        <v>2921</v>
      </c>
      <c r="C2618" t="s">
        <v>192</v>
      </c>
      <c r="D2618" t="s">
        <v>4977</v>
      </c>
      <c r="E2618" s="190" t="s">
        <v>2439</v>
      </c>
    </row>
    <row r="2619" spans="1:5" hidden="1" x14ac:dyDescent="0.25">
      <c r="A2619">
        <v>12724</v>
      </c>
      <c r="B2619" t="s">
        <v>2922</v>
      </c>
      <c r="C2619" t="s">
        <v>192</v>
      </c>
      <c r="D2619" t="s">
        <v>4977</v>
      </c>
      <c r="E2619" s="190" t="s">
        <v>6373</v>
      </c>
    </row>
    <row r="2620" spans="1:5" hidden="1" x14ac:dyDescent="0.25">
      <c r="A2620">
        <v>12725</v>
      </c>
      <c r="B2620" t="s">
        <v>2923</v>
      </c>
      <c r="C2620" t="s">
        <v>192</v>
      </c>
      <c r="D2620" t="s">
        <v>4977</v>
      </c>
      <c r="E2620" s="190" t="s">
        <v>6883</v>
      </c>
    </row>
    <row r="2621" spans="1:5" hidden="1" x14ac:dyDescent="0.25">
      <c r="A2621">
        <v>12726</v>
      </c>
      <c r="B2621" t="s">
        <v>2924</v>
      </c>
      <c r="C2621" t="s">
        <v>192</v>
      </c>
      <c r="D2621" t="s">
        <v>4977</v>
      </c>
      <c r="E2621" s="190" t="s">
        <v>5906</v>
      </c>
    </row>
    <row r="2622" spans="1:5" hidden="1" x14ac:dyDescent="0.25">
      <c r="A2622">
        <v>12727</v>
      </c>
      <c r="B2622" t="s">
        <v>2925</v>
      </c>
      <c r="C2622" t="s">
        <v>192</v>
      </c>
      <c r="D2622" t="s">
        <v>4977</v>
      </c>
      <c r="E2622" s="190" t="s">
        <v>6517</v>
      </c>
    </row>
    <row r="2623" spans="1:5" hidden="1" x14ac:dyDescent="0.25">
      <c r="A2623">
        <v>12728</v>
      </c>
      <c r="B2623" t="s">
        <v>2926</v>
      </c>
      <c r="C2623" t="s">
        <v>192</v>
      </c>
      <c r="D2623" t="s">
        <v>4977</v>
      </c>
      <c r="E2623" s="190" t="s">
        <v>8296</v>
      </c>
    </row>
    <row r="2624" spans="1:5" hidden="1" x14ac:dyDescent="0.25">
      <c r="A2624">
        <v>12729</v>
      </c>
      <c r="B2624" t="s">
        <v>2927</v>
      </c>
      <c r="C2624" t="s">
        <v>192</v>
      </c>
      <c r="D2624" t="s">
        <v>4977</v>
      </c>
      <c r="E2624" s="190" t="s">
        <v>7520</v>
      </c>
    </row>
    <row r="2625" spans="1:5" hidden="1" x14ac:dyDescent="0.25">
      <c r="A2625">
        <v>12730</v>
      </c>
      <c r="B2625" t="s">
        <v>2928</v>
      </c>
      <c r="C2625" t="s">
        <v>192</v>
      </c>
      <c r="D2625" t="s">
        <v>4977</v>
      </c>
      <c r="E2625" s="190" t="s">
        <v>5484</v>
      </c>
    </row>
    <row r="2626" spans="1:5" hidden="1" x14ac:dyDescent="0.25">
      <c r="A2626">
        <v>3840</v>
      </c>
      <c r="B2626" t="s">
        <v>8297</v>
      </c>
      <c r="C2626" t="s">
        <v>192</v>
      </c>
      <c r="D2626" t="s">
        <v>4977</v>
      </c>
      <c r="E2626" s="190" t="s">
        <v>8298</v>
      </c>
    </row>
    <row r="2627" spans="1:5" hidden="1" x14ac:dyDescent="0.25">
      <c r="A2627">
        <v>3838</v>
      </c>
      <c r="B2627" t="s">
        <v>8299</v>
      </c>
      <c r="C2627" t="s">
        <v>192</v>
      </c>
      <c r="D2627" t="s">
        <v>4977</v>
      </c>
      <c r="E2627" s="190" t="s">
        <v>8300</v>
      </c>
    </row>
    <row r="2628" spans="1:5" hidden="1" x14ac:dyDescent="0.25">
      <c r="A2628">
        <v>3844</v>
      </c>
      <c r="B2628" t="s">
        <v>8301</v>
      </c>
      <c r="C2628" t="s">
        <v>192</v>
      </c>
      <c r="D2628" t="s">
        <v>4977</v>
      </c>
      <c r="E2628" s="190" t="s">
        <v>8302</v>
      </c>
    </row>
    <row r="2629" spans="1:5" hidden="1" x14ac:dyDescent="0.25">
      <c r="A2629">
        <v>3839</v>
      </c>
      <c r="B2629" t="s">
        <v>8303</v>
      </c>
      <c r="C2629" t="s">
        <v>192</v>
      </c>
      <c r="D2629" t="s">
        <v>4977</v>
      </c>
      <c r="E2629" s="190" t="s">
        <v>8304</v>
      </c>
    </row>
    <row r="2630" spans="1:5" hidden="1" x14ac:dyDescent="0.25">
      <c r="A2630">
        <v>3843</v>
      </c>
      <c r="B2630" t="s">
        <v>8305</v>
      </c>
      <c r="C2630" t="s">
        <v>192</v>
      </c>
      <c r="D2630" t="s">
        <v>4977</v>
      </c>
      <c r="E2630" s="190" t="s">
        <v>8306</v>
      </c>
    </row>
    <row r="2631" spans="1:5" hidden="1" x14ac:dyDescent="0.25">
      <c r="A2631">
        <v>3900</v>
      </c>
      <c r="B2631" t="s">
        <v>2929</v>
      </c>
      <c r="C2631" t="s">
        <v>192</v>
      </c>
      <c r="D2631" t="s">
        <v>4963</v>
      </c>
      <c r="E2631" s="190" t="s">
        <v>8307</v>
      </c>
    </row>
    <row r="2632" spans="1:5" hidden="1" x14ac:dyDescent="0.25">
      <c r="A2632">
        <v>3846</v>
      </c>
      <c r="B2632" t="s">
        <v>2930</v>
      </c>
      <c r="C2632" t="s">
        <v>192</v>
      </c>
      <c r="D2632" t="s">
        <v>4963</v>
      </c>
      <c r="E2632" s="190" t="s">
        <v>6942</v>
      </c>
    </row>
    <row r="2633" spans="1:5" hidden="1" x14ac:dyDescent="0.25">
      <c r="A2633">
        <v>3886</v>
      </c>
      <c r="B2633" t="s">
        <v>2931</v>
      </c>
      <c r="C2633" t="s">
        <v>192</v>
      </c>
      <c r="D2633" t="s">
        <v>4963</v>
      </c>
      <c r="E2633" s="190" t="s">
        <v>6931</v>
      </c>
    </row>
    <row r="2634" spans="1:5" hidden="1" x14ac:dyDescent="0.25">
      <c r="A2634">
        <v>3854</v>
      </c>
      <c r="B2634" t="s">
        <v>2933</v>
      </c>
      <c r="C2634" t="s">
        <v>192</v>
      </c>
      <c r="D2634" t="s">
        <v>4963</v>
      </c>
      <c r="E2634" s="190" t="s">
        <v>7050</v>
      </c>
    </row>
    <row r="2635" spans="1:5" hidden="1" x14ac:dyDescent="0.25">
      <c r="A2635">
        <v>3873</v>
      </c>
      <c r="B2635" t="s">
        <v>2934</v>
      </c>
      <c r="C2635" t="s">
        <v>192</v>
      </c>
      <c r="D2635" t="s">
        <v>4963</v>
      </c>
      <c r="E2635" s="190" t="s">
        <v>8308</v>
      </c>
    </row>
    <row r="2636" spans="1:5" hidden="1" x14ac:dyDescent="0.25">
      <c r="A2636">
        <v>38021</v>
      </c>
      <c r="B2636" t="s">
        <v>2935</v>
      </c>
      <c r="C2636" t="s">
        <v>192</v>
      </c>
      <c r="D2636" t="s">
        <v>4963</v>
      </c>
      <c r="E2636" s="190" t="s">
        <v>7958</v>
      </c>
    </row>
    <row r="2637" spans="1:5" hidden="1" x14ac:dyDescent="0.25">
      <c r="A2637">
        <v>43838</v>
      </c>
      <c r="B2637" t="s">
        <v>5739</v>
      </c>
      <c r="C2637" t="s">
        <v>192</v>
      </c>
      <c r="D2637" t="s">
        <v>4963</v>
      </c>
      <c r="E2637" s="190" t="s">
        <v>6904</v>
      </c>
    </row>
    <row r="2638" spans="1:5" hidden="1" x14ac:dyDescent="0.25">
      <c r="A2638">
        <v>3847</v>
      </c>
      <c r="B2638" t="s">
        <v>2936</v>
      </c>
      <c r="C2638" t="s">
        <v>192</v>
      </c>
      <c r="D2638" t="s">
        <v>4963</v>
      </c>
      <c r="E2638" s="190" t="s">
        <v>8309</v>
      </c>
    </row>
    <row r="2639" spans="1:5" hidden="1" x14ac:dyDescent="0.25">
      <c r="A2639">
        <v>38022</v>
      </c>
      <c r="B2639" t="s">
        <v>2937</v>
      </c>
      <c r="C2639" t="s">
        <v>192</v>
      </c>
      <c r="D2639" t="s">
        <v>4963</v>
      </c>
      <c r="E2639" s="190" t="s">
        <v>8212</v>
      </c>
    </row>
    <row r="2640" spans="1:5" hidden="1" x14ac:dyDescent="0.25">
      <c r="A2640">
        <v>3826</v>
      </c>
      <c r="B2640" t="s">
        <v>8310</v>
      </c>
      <c r="C2640" t="s">
        <v>192</v>
      </c>
      <c r="D2640" t="s">
        <v>4977</v>
      </c>
      <c r="E2640" s="190" t="s">
        <v>8311</v>
      </c>
    </row>
    <row r="2641" spans="1:5" hidden="1" x14ac:dyDescent="0.25">
      <c r="A2641">
        <v>3825</v>
      </c>
      <c r="B2641" t="s">
        <v>8312</v>
      </c>
      <c r="C2641" t="s">
        <v>192</v>
      </c>
      <c r="D2641" t="s">
        <v>4977</v>
      </c>
      <c r="E2641" s="190" t="s">
        <v>5730</v>
      </c>
    </row>
    <row r="2642" spans="1:5" hidden="1" x14ac:dyDescent="0.25">
      <c r="A2642">
        <v>3827</v>
      </c>
      <c r="B2642" t="s">
        <v>8313</v>
      </c>
      <c r="C2642" t="s">
        <v>192</v>
      </c>
      <c r="D2642" t="s">
        <v>4977</v>
      </c>
      <c r="E2642" s="190" t="s">
        <v>7488</v>
      </c>
    </row>
    <row r="2643" spans="1:5" hidden="1" x14ac:dyDescent="0.25">
      <c r="A2643">
        <v>3830</v>
      </c>
      <c r="B2643" t="s">
        <v>5740</v>
      </c>
      <c r="C2643" t="s">
        <v>192</v>
      </c>
      <c r="D2643" t="s">
        <v>4963</v>
      </c>
      <c r="E2643" s="190" t="s">
        <v>8314</v>
      </c>
    </row>
    <row r="2644" spans="1:5" hidden="1" x14ac:dyDescent="0.25">
      <c r="A2644">
        <v>37981</v>
      </c>
      <c r="B2644" t="s">
        <v>2938</v>
      </c>
      <c r="C2644" t="s">
        <v>192</v>
      </c>
      <c r="D2644" t="s">
        <v>4963</v>
      </c>
      <c r="E2644" s="190" t="s">
        <v>5378</v>
      </c>
    </row>
    <row r="2645" spans="1:5" hidden="1" x14ac:dyDescent="0.25">
      <c r="A2645">
        <v>37982</v>
      </c>
      <c r="B2645" t="s">
        <v>2939</v>
      </c>
      <c r="C2645" t="s">
        <v>192</v>
      </c>
      <c r="D2645" t="s">
        <v>4963</v>
      </c>
      <c r="E2645" s="190" t="s">
        <v>8315</v>
      </c>
    </row>
    <row r="2646" spans="1:5" hidden="1" x14ac:dyDescent="0.25">
      <c r="A2646">
        <v>37983</v>
      </c>
      <c r="B2646" t="s">
        <v>2940</v>
      </c>
      <c r="C2646" t="s">
        <v>192</v>
      </c>
      <c r="D2646" t="s">
        <v>4963</v>
      </c>
      <c r="E2646" s="190" t="s">
        <v>8316</v>
      </c>
    </row>
    <row r="2647" spans="1:5" hidden="1" x14ac:dyDescent="0.25">
      <c r="A2647">
        <v>37984</v>
      </c>
      <c r="B2647" t="s">
        <v>2941</v>
      </c>
      <c r="C2647" t="s">
        <v>192</v>
      </c>
      <c r="D2647" t="s">
        <v>4963</v>
      </c>
      <c r="E2647" s="190" t="s">
        <v>8317</v>
      </c>
    </row>
    <row r="2648" spans="1:5" hidden="1" x14ac:dyDescent="0.25">
      <c r="A2648">
        <v>37985</v>
      </c>
      <c r="B2648" t="s">
        <v>2942</v>
      </c>
      <c r="C2648" t="s">
        <v>192</v>
      </c>
      <c r="D2648" t="s">
        <v>4963</v>
      </c>
      <c r="E2648" s="190" t="s">
        <v>7026</v>
      </c>
    </row>
    <row r="2649" spans="1:5" hidden="1" x14ac:dyDescent="0.25">
      <c r="A2649">
        <v>20165</v>
      </c>
      <c r="B2649" t="s">
        <v>5742</v>
      </c>
      <c r="C2649" t="s">
        <v>192</v>
      </c>
      <c r="D2649" t="s">
        <v>4963</v>
      </c>
      <c r="E2649" s="190" t="s">
        <v>8318</v>
      </c>
    </row>
    <row r="2650" spans="1:5" hidden="1" x14ac:dyDescent="0.25">
      <c r="A2650">
        <v>20166</v>
      </c>
      <c r="B2650" t="s">
        <v>5743</v>
      </c>
      <c r="C2650" t="s">
        <v>192</v>
      </c>
      <c r="D2650" t="s">
        <v>4963</v>
      </c>
      <c r="E2650" s="190" t="s">
        <v>7000</v>
      </c>
    </row>
    <row r="2651" spans="1:5" hidden="1" x14ac:dyDescent="0.25">
      <c r="A2651">
        <v>20164</v>
      </c>
      <c r="B2651" t="s">
        <v>5744</v>
      </c>
      <c r="C2651" t="s">
        <v>192</v>
      </c>
      <c r="D2651" t="s">
        <v>4963</v>
      </c>
      <c r="E2651" s="190" t="s">
        <v>5490</v>
      </c>
    </row>
    <row r="2652" spans="1:5" hidden="1" x14ac:dyDescent="0.25">
      <c r="A2652">
        <v>3893</v>
      </c>
      <c r="B2652" t="s">
        <v>2944</v>
      </c>
      <c r="C2652" t="s">
        <v>192</v>
      </c>
      <c r="D2652" t="s">
        <v>4963</v>
      </c>
      <c r="E2652" s="190" t="s">
        <v>254</v>
      </c>
    </row>
    <row r="2653" spans="1:5" hidden="1" x14ac:dyDescent="0.25">
      <c r="A2653">
        <v>3848</v>
      </c>
      <c r="B2653" t="s">
        <v>2945</v>
      </c>
      <c r="C2653" t="s">
        <v>192</v>
      </c>
      <c r="D2653" t="s">
        <v>4963</v>
      </c>
      <c r="E2653" s="190" t="s">
        <v>1635</v>
      </c>
    </row>
    <row r="2654" spans="1:5" hidden="1" x14ac:dyDescent="0.25">
      <c r="A2654">
        <v>3895</v>
      </c>
      <c r="B2654" t="s">
        <v>2946</v>
      </c>
      <c r="C2654" t="s">
        <v>192</v>
      </c>
      <c r="D2654" t="s">
        <v>4963</v>
      </c>
      <c r="E2654" s="190" t="s">
        <v>8319</v>
      </c>
    </row>
    <row r="2655" spans="1:5" hidden="1" x14ac:dyDescent="0.25">
      <c r="A2655">
        <v>12404</v>
      </c>
      <c r="B2655" t="s">
        <v>2947</v>
      </c>
      <c r="C2655" t="s">
        <v>192</v>
      </c>
      <c r="D2655" t="s">
        <v>4963</v>
      </c>
      <c r="E2655" s="190" t="s">
        <v>6484</v>
      </c>
    </row>
    <row r="2656" spans="1:5" hidden="1" x14ac:dyDescent="0.25">
      <c r="A2656">
        <v>3939</v>
      </c>
      <c r="B2656" t="s">
        <v>2948</v>
      </c>
      <c r="C2656" t="s">
        <v>192</v>
      </c>
      <c r="D2656" t="s">
        <v>4963</v>
      </c>
      <c r="E2656" s="190" t="s">
        <v>7818</v>
      </c>
    </row>
    <row r="2657" spans="1:5" hidden="1" x14ac:dyDescent="0.25">
      <c r="A2657">
        <v>3911</v>
      </c>
      <c r="B2657" t="s">
        <v>2949</v>
      </c>
      <c r="C2657" t="s">
        <v>192</v>
      </c>
      <c r="D2657" t="s">
        <v>4963</v>
      </c>
      <c r="E2657" s="190" t="s">
        <v>7025</v>
      </c>
    </row>
    <row r="2658" spans="1:5" hidden="1" x14ac:dyDescent="0.25">
      <c r="A2658">
        <v>3908</v>
      </c>
      <c r="B2658" t="s">
        <v>2950</v>
      </c>
      <c r="C2658" t="s">
        <v>192</v>
      </c>
      <c r="D2658" t="s">
        <v>4963</v>
      </c>
      <c r="E2658" s="190" t="s">
        <v>8320</v>
      </c>
    </row>
    <row r="2659" spans="1:5" hidden="1" x14ac:dyDescent="0.25">
      <c r="A2659">
        <v>3910</v>
      </c>
      <c r="B2659" t="s">
        <v>2951</v>
      </c>
      <c r="C2659" t="s">
        <v>192</v>
      </c>
      <c r="D2659" t="s">
        <v>4963</v>
      </c>
      <c r="E2659" s="190" t="s">
        <v>8203</v>
      </c>
    </row>
    <row r="2660" spans="1:5" hidden="1" x14ac:dyDescent="0.25">
      <c r="A2660">
        <v>3913</v>
      </c>
      <c r="B2660" t="s">
        <v>2952</v>
      </c>
      <c r="C2660" t="s">
        <v>192</v>
      </c>
      <c r="D2660" t="s">
        <v>4963</v>
      </c>
      <c r="E2660" s="190" t="s">
        <v>8321</v>
      </c>
    </row>
    <row r="2661" spans="1:5" hidden="1" x14ac:dyDescent="0.25">
      <c r="A2661">
        <v>3912</v>
      </c>
      <c r="B2661" t="s">
        <v>2953</v>
      </c>
      <c r="C2661" t="s">
        <v>192</v>
      </c>
      <c r="D2661" t="s">
        <v>4963</v>
      </c>
      <c r="E2661" s="190" t="s">
        <v>8322</v>
      </c>
    </row>
    <row r="2662" spans="1:5" hidden="1" x14ac:dyDescent="0.25">
      <c r="A2662">
        <v>3909</v>
      </c>
      <c r="B2662" t="s">
        <v>2955</v>
      </c>
      <c r="C2662" t="s">
        <v>192</v>
      </c>
      <c r="D2662" t="s">
        <v>4963</v>
      </c>
      <c r="E2662" s="190" t="s">
        <v>6091</v>
      </c>
    </row>
    <row r="2663" spans="1:5" hidden="1" x14ac:dyDescent="0.25">
      <c r="A2663">
        <v>3914</v>
      </c>
      <c r="B2663" t="s">
        <v>2956</v>
      </c>
      <c r="C2663" t="s">
        <v>192</v>
      </c>
      <c r="D2663" t="s">
        <v>4963</v>
      </c>
      <c r="E2663" s="190" t="s">
        <v>8323</v>
      </c>
    </row>
    <row r="2664" spans="1:5" hidden="1" x14ac:dyDescent="0.25">
      <c r="A2664">
        <v>3915</v>
      </c>
      <c r="B2664" t="s">
        <v>2957</v>
      </c>
      <c r="C2664" t="s">
        <v>192</v>
      </c>
      <c r="D2664" t="s">
        <v>4963</v>
      </c>
      <c r="E2664" s="190" t="s">
        <v>8324</v>
      </c>
    </row>
    <row r="2665" spans="1:5" hidden="1" x14ac:dyDescent="0.25">
      <c r="A2665">
        <v>3916</v>
      </c>
      <c r="B2665" t="s">
        <v>2958</v>
      </c>
      <c r="C2665" t="s">
        <v>192</v>
      </c>
      <c r="D2665" t="s">
        <v>4963</v>
      </c>
      <c r="E2665" s="190" t="s">
        <v>8325</v>
      </c>
    </row>
    <row r="2666" spans="1:5" hidden="1" x14ac:dyDescent="0.25">
      <c r="A2666">
        <v>3917</v>
      </c>
      <c r="B2666" t="s">
        <v>2959</v>
      </c>
      <c r="C2666" t="s">
        <v>192</v>
      </c>
      <c r="D2666" t="s">
        <v>4963</v>
      </c>
      <c r="E2666" s="190" t="s">
        <v>8326</v>
      </c>
    </row>
    <row r="2667" spans="1:5" hidden="1" x14ac:dyDescent="0.25">
      <c r="A2667">
        <v>1904</v>
      </c>
      <c r="B2667" t="s">
        <v>2960</v>
      </c>
      <c r="C2667" t="s">
        <v>192</v>
      </c>
      <c r="D2667" t="s">
        <v>4963</v>
      </c>
      <c r="E2667" s="190" t="s">
        <v>216</v>
      </c>
    </row>
    <row r="2668" spans="1:5" hidden="1" x14ac:dyDescent="0.25">
      <c r="A2668">
        <v>1899</v>
      </c>
      <c r="B2668" t="s">
        <v>2961</v>
      </c>
      <c r="C2668" t="s">
        <v>192</v>
      </c>
      <c r="D2668" t="s">
        <v>4963</v>
      </c>
      <c r="E2668" s="190" t="s">
        <v>200</v>
      </c>
    </row>
    <row r="2669" spans="1:5" hidden="1" x14ac:dyDescent="0.25">
      <c r="A2669">
        <v>1900</v>
      </c>
      <c r="B2669" t="s">
        <v>2962</v>
      </c>
      <c r="C2669" t="s">
        <v>192</v>
      </c>
      <c r="D2669" t="s">
        <v>4963</v>
      </c>
      <c r="E2669" s="190" t="s">
        <v>5018</v>
      </c>
    </row>
    <row r="2670" spans="1:5" hidden="1" x14ac:dyDescent="0.25">
      <c r="A2670">
        <v>12407</v>
      </c>
      <c r="B2670" t="s">
        <v>2963</v>
      </c>
      <c r="C2670" t="s">
        <v>192</v>
      </c>
      <c r="D2670" t="s">
        <v>4963</v>
      </c>
      <c r="E2670" s="190" t="s">
        <v>5382</v>
      </c>
    </row>
    <row r="2671" spans="1:5" hidden="1" x14ac:dyDescent="0.25">
      <c r="A2671">
        <v>12408</v>
      </c>
      <c r="B2671" t="s">
        <v>2964</v>
      </c>
      <c r="C2671" t="s">
        <v>192</v>
      </c>
      <c r="D2671" t="s">
        <v>4963</v>
      </c>
      <c r="E2671" s="190" t="s">
        <v>8327</v>
      </c>
    </row>
    <row r="2672" spans="1:5" hidden="1" x14ac:dyDescent="0.25">
      <c r="A2672">
        <v>12409</v>
      </c>
      <c r="B2672" t="s">
        <v>2965</v>
      </c>
      <c r="C2672" t="s">
        <v>192</v>
      </c>
      <c r="D2672" t="s">
        <v>4963</v>
      </c>
      <c r="E2672" s="190" t="s">
        <v>8327</v>
      </c>
    </row>
    <row r="2673" spans="1:5" hidden="1" x14ac:dyDescent="0.25">
      <c r="A2673">
        <v>12410</v>
      </c>
      <c r="B2673" t="s">
        <v>2966</v>
      </c>
      <c r="C2673" t="s">
        <v>192</v>
      </c>
      <c r="D2673" t="s">
        <v>4963</v>
      </c>
      <c r="E2673" s="190" t="s">
        <v>6482</v>
      </c>
    </row>
    <row r="2674" spans="1:5" hidden="1" x14ac:dyDescent="0.25">
      <c r="A2674">
        <v>3936</v>
      </c>
      <c r="B2674" t="s">
        <v>2967</v>
      </c>
      <c r="C2674" t="s">
        <v>192</v>
      </c>
      <c r="D2674" t="s">
        <v>4963</v>
      </c>
      <c r="E2674" s="190" t="s">
        <v>5489</v>
      </c>
    </row>
    <row r="2675" spans="1:5" hidden="1" x14ac:dyDescent="0.25">
      <c r="A2675">
        <v>3922</v>
      </c>
      <c r="B2675" t="s">
        <v>2968</v>
      </c>
      <c r="C2675" t="s">
        <v>192</v>
      </c>
      <c r="D2675" t="s">
        <v>4963</v>
      </c>
      <c r="E2675" s="190" t="s">
        <v>8328</v>
      </c>
    </row>
    <row r="2676" spans="1:5" hidden="1" x14ac:dyDescent="0.25">
      <c r="A2676">
        <v>3924</v>
      </c>
      <c r="B2676" t="s">
        <v>2969</v>
      </c>
      <c r="C2676" t="s">
        <v>192</v>
      </c>
      <c r="D2676" t="s">
        <v>4963</v>
      </c>
      <c r="E2676" s="190" t="s">
        <v>5489</v>
      </c>
    </row>
    <row r="2677" spans="1:5" hidden="1" x14ac:dyDescent="0.25">
      <c r="A2677">
        <v>3923</v>
      </c>
      <c r="B2677" t="s">
        <v>2970</v>
      </c>
      <c r="C2677" t="s">
        <v>192</v>
      </c>
      <c r="D2677" t="s">
        <v>4963</v>
      </c>
      <c r="E2677" s="190" t="s">
        <v>5489</v>
      </c>
    </row>
    <row r="2678" spans="1:5" hidden="1" x14ac:dyDescent="0.25">
      <c r="A2678">
        <v>3937</v>
      </c>
      <c r="B2678" t="s">
        <v>2971</v>
      </c>
      <c r="C2678" t="s">
        <v>192</v>
      </c>
      <c r="D2678" t="s">
        <v>4963</v>
      </c>
      <c r="E2678" s="190" t="s">
        <v>5169</v>
      </c>
    </row>
    <row r="2679" spans="1:5" hidden="1" x14ac:dyDescent="0.25">
      <c r="A2679">
        <v>3921</v>
      </c>
      <c r="B2679" t="s">
        <v>2972</v>
      </c>
      <c r="C2679" t="s">
        <v>192</v>
      </c>
      <c r="D2679" t="s">
        <v>4963</v>
      </c>
      <c r="E2679" s="190" t="s">
        <v>8329</v>
      </c>
    </row>
    <row r="2680" spans="1:5" hidden="1" x14ac:dyDescent="0.25">
      <c r="A2680">
        <v>3920</v>
      </c>
      <c r="B2680" t="s">
        <v>2973</v>
      </c>
      <c r="C2680" t="s">
        <v>192</v>
      </c>
      <c r="D2680" t="s">
        <v>4963</v>
      </c>
      <c r="E2680" s="190" t="s">
        <v>5169</v>
      </c>
    </row>
    <row r="2681" spans="1:5" hidden="1" x14ac:dyDescent="0.25">
      <c r="A2681">
        <v>3938</v>
      </c>
      <c r="B2681" t="s">
        <v>2974</v>
      </c>
      <c r="C2681" t="s">
        <v>192</v>
      </c>
      <c r="D2681" t="s">
        <v>4963</v>
      </c>
      <c r="E2681" s="190" t="s">
        <v>8330</v>
      </c>
    </row>
    <row r="2682" spans="1:5" hidden="1" x14ac:dyDescent="0.25">
      <c r="A2682">
        <v>3919</v>
      </c>
      <c r="B2682" t="s">
        <v>2975</v>
      </c>
      <c r="C2682" t="s">
        <v>192</v>
      </c>
      <c r="D2682" t="s">
        <v>4963</v>
      </c>
      <c r="E2682" s="190" t="s">
        <v>5532</v>
      </c>
    </row>
    <row r="2683" spans="1:5" hidden="1" x14ac:dyDescent="0.25">
      <c r="A2683">
        <v>3927</v>
      </c>
      <c r="B2683" t="s">
        <v>2976</v>
      </c>
      <c r="C2683" t="s">
        <v>192</v>
      </c>
      <c r="D2683" t="s">
        <v>4963</v>
      </c>
      <c r="E2683" s="190" t="s">
        <v>8331</v>
      </c>
    </row>
    <row r="2684" spans="1:5" hidden="1" x14ac:dyDescent="0.25">
      <c r="A2684">
        <v>3928</v>
      </c>
      <c r="B2684" t="s">
        <v>2977</v>
      </c>
      <c r="C2684" t="s">
        <v>192</v>
      </c>
      <c r="D2684" t="s">
        <v>4963</v>
      </c>
      <c r="E2684" s="190" t="s">
        <v>8331</v>
      </c>
    </row>
    <row r="2685" spans="1:5" hidden="1" x14ac:dyDescent="0.25">
      <c r="A2685">
        <v>3926</v>
      </c>
      <c r="B2685" t="s">
        <v>2978</v>
      </c>
      <c r="C2685" t="s">
        <v>192</v>
      </c>
      <c r="D2685" t="s">
        <v>4963</v>
      </c>
      <c r="E2685" s="190" t="s">
        <v>5444</v>
      </c>
    </row>
    <row r="2686" spans="1:5" hidden="1" x14ac:dyDescent="0.25">
      <c r="A2686">
        <v>3935</v>
      </c>
      <c r="B2686" t="s">
        <v>2979</v>
      </c>
      <c r="C2686" t="s">
        <v>192</v>
      </c>
      <c r="D2686" t="s">
        <v>4963</v>
      </c>
      <c r="E2686" s="190" t="s">
        <v>5444</v>
      </c>
    </row>
    <row r="2687" spans="1:5" hidden="1" x14ac:dyDescent="0.25">
      <c r="A2687">
        <v>3925</v>
      </c>
      <c r="B2687" t="s">
        <v>2980</v>
      </c>
      <c r="C2687" t="s">
        <v>192</v>
      </c>
      <c r="D2687" t="s">
        <v>4963</v>
      </c>
      <c r="E2687" s="190" t="s">
        <v>5444</v>
      </c>
    </row>
    <row r="2688" spans="1:5" hidden="1" x14ac:dyDescent="0.25">
      <c r="A2688">
        <v>12406</v>
      </c>
      <c r="B2688" t="s">
        <v>2981</v>
      </c>
      <c r="C2688" t="s">
        <v>192</v>
      </c>
      <c r="D2688" t="s">
        <v>4963</v>
      </c>
      <c r="E2688" s="190" t="s">
        <v>8332</v>
      </c>
    </row>
    <row r="2689" spans="1:5" hidden="1" x14ac:dyDescent="0.25">
      <c r="A2689">
        <v>3929</v>
      </c>
      <c r="B2689" t="s">
        <v>2982</v>
      </c>
      <c r="C2689" t="s">
        <v>192</v>
      </c>
      <c r="D2689" t="s">
        <v>4963</v>
      </c>
      <c r="E2689" s="190" t="s">
        <v>8333</v>
      </c>
    </row>
    <row r="2690" spans="1:5" hidden="1" x14ac:dyDescent="0.25">
      <c r="A2690">
        <v>3931</v>
      </c>
      <c r="B2690" t="s">
        <v>2983</v>
      </c>
      <c r="C2690" t="s">
        <v>192</v>
      </c>
      <c r="D2690" t="s">
        <v>4963</v>
      </c>
      <c r="E2690" s="190" t="s">
        <v>8333</v>
      </c>
    </row>
    <row r="2691" spans="1:5" hidden="1" x14ac:dyDescent="0.25">
      <c r="A2691">
        <v>3930</v>
      </c>
      <c r="B2691" t="s">
        <v>2984</v>
      </c>
      <c r="C2691" t="s">
        <v>192</v>
      </c>
      <c r="D2691" t="s">
        <v>4963</v>
      </c>
      <c r="E2691" s="190" t="s">
        <v>8333</v>
      </c>
    </row>
    <row r="2692" spans="1:5" hidden="1" x14ac:dyDescent="0.25">
      <c r="A2692">
        <v>3932</v>
      </c>
      <c r="B2692" t="s">
        <v>2985</v>
      </c>
      <c r="C2692" t="s">
        <v>192</v>
      </c>
      <c r="D2692" t="s">
        <v>4963</v>
      </c>
      <c r="E2692" s="190" t="s">
        <v>8334</v>
      </c>
    </row>
    <row r="2693" spans="1:5" hidden="1" x14ac:dyDescent="0.25">
      <c r="A2693">
        <v>3933</v>
      </c>
      <c r="B2693" t="s">
        <v>2986</v>
      </c>
      <c r="C2693" t="s">
        <v>192</v>
      </c>
      <c r="D2693" t="s">
        <v>4963</v>
      </c>
      <c r="E2693" s="190" t="s">
        <v>8334</v>
      </c>
    </row>
    <row r="2694" spans="1:5" hidden="1" x14ac:dyDescent="0.25">
      <c r="A2694">
        <v>3934</v>
      </c>
      <c r="B2694" t="s">
        <v>2987</v>
      </c>
      <c r="C2694" t="s">
        <v>192</v>
      </c>
      <c r="D2694" t="s">
        <v>4963</v>
      </c>
      <c r="E2694" s="190" t="s">
        <v>8334</v>
      </c>
    </row>
    <row r="2695" spans="1:5" hidden="1" x14ac:dyDescent="0.25">
      <c r="A2695">
        <v>40355</v>
      </c>
      <c r="B2695" t="s">
        <v>2988</v>
      </c>
      <c r="C2695" t="s">
        <v>192</v>
      </c>
      <c r="D2695" t="s">
        <v>4977</v>
      </c>
      <c r="E2695" s="190" t="s">
        <v>2226</v>
      </c>
    </row>
    <row r="2696" spans="1:5" hidden="1" x14ac:dyDescent="0.25">
      <c r="A2696">
        <v>40364</v>
      </c>
      <c r="B2696" t="s">
        <v>2989</v>
      </c>
      <c r="C2696" t="s">
        <v>192</v>
      </c>
      <c r="D2696" t="s">
        <v>4977</v>
      </c>
      <c r="E2696" s="190" t="s">
        <v>8335</v>
      </c>
    </row>
    <row r="2697" spans="1:5" hidden="1" x14ac:dyDescent="0.25">
      <c r="A2697">
        <v>40361</v>
      </c>
      <c r="B2697" t="s">
        <v>2990</v>
      </c>
      <c r="C2697" t="s">
        <v>192</v>
      </c>
      <c r="D2697" t="s">
        <v>4977</v>
      </c>
      <c r="E2697" s="190" t="s">
        <v>8266</v>
      </c>
    </row>
    <row r="2698" spans="1:5" hidden="1" x14ac:dyDescent="0.25">
      <c r="A2698">
        <v>40358</v>
      </c>
      <c r="B2698" t="s">
        <v>2991</v>
      </c>
      <c r="C2698" t="s">
        <v>192</v>
      </c>
      <c r="D2698" t="s">
        <v>4977</v>
      </c>
      <c r="E2698" s="190" t="s">
        <v>8336</v>
      </c>
    </row>
    <row r="2699" spans="1:5" hidden="1" x14ac:dyDescent="0.25">
      <c r="A2699">
        <v>40370</v>
      </c>
      <c r="B2699" t="s">
        <v>2992</v>
      </c>
      <c r="C2699" t="s">
        <v>192</v>
      </c>
      <c r="D2699" t="s">
        <v>4977</v>
      </c>
      <c r="E2699" s="190" t="s">
        <v>8337</v>
      </c>
    </row>
    <row r="2700" spans="1:5" hidden="1" x14ac:dyDescent="0.25">
      <c r="A2700">
        <v>40367</v>
      </c>
      <c r="B2700" t="s">
        <v>2993</v>
      </c>
      <c r="C2700" t="s">
        <v>192</v>
      </c>
      <c r="D2700" t="s">
        <v>4977</v>
      </c>
      <c r="E2700" s="190" t="s">
        <v>8338</v>
      </c>
    </row>
    <row r="2701" spans="1:5" hidden="1" x14ac:dyDescent="0.25">
      <c r="A2701">
        <v>40373</v>
      </c>
      <c r="B2701" t="s">
        <v>2994</v>
      </c>
      <c r="C2701" t="s">
        <v>192</v>
      </c>
      <c r="D2701" t="s">
        <v>4977</v>
      </c>
      <c r="E2701" s="190" t="s">
        <v>8339</v>
      </c>
    </row>
    <row r="2702" spans="1:5" hidden="1" x14ac:dyDescent="0.25">
      <c r="A2702">
        <v>3907</v>
      </c>
      <c r="B2702" t="s">
        <v>2995</v>
      </c>
      <c r="C2702" t="s">
        <v>192</v>
      </c>
      <c r="D2702" t="s">
        <v>4963</v>
      </c>
      <c r="E2702" s="190" t="s">
        <v>4974</v>
      </c>
    </row>
    <row r="2703" spans="1:5" hidden="1" x14ac:dyDescent="0.25">
      <c r="A2703">
        <v>3889</v>
      </c>
      <c r="B2703" t="s">
        <v>2996</v>
      </c>
      <c r="C2703" t="s">
        <v>192</v>
      </c>
      <c r="D2703" t="s">
        <v>4963</v>
      </c>
      <c r="E2703" s="190" t="s">
        <v>6857</v>
      </c>
    </row>
    <row r="2704" spans="1:5" hidden="1" x14ac:dyDescent="0.25">
      <c r="A2704">
        <v>3868</v>
      </c>
      <c r="B2704" t="s">
        <v>2997</v>
      </c>
      <c r="C2704" t="s">
        <v>192</v>
      </c>
      <c r="D2704" t="s">
        <v>4963</v>
      </c>
      <c r="E2704" s="190" t="s">
        <v>333</v>
      </c>
    </row>
    <row r="2705" spans="1:5" hidden="1" x14ac:dyDescent="0.25">
      <c r="A2705">
        <v>3869</v>
      </c>
      <c r="B2705" t="s">
        <v>2998</v>
      </c>
      <c r="C2705" t="s">
        <v>192</v>
      </c>
      <c r="D2705" t="s">
        <v>4963</v>
      </c>
      <c r="E2705" s="190" t="s">
        <v>268</v>
      </c>
    </row>
    <row r="2706" spans="1:5" hidden="1" x14ac:dyDescent="0.25">
      <c r="A2706">
        <v>3872</v>
      </c>
      <c r="B2706" t="s">
        <v>2999</v>
      </c>
      <c r="C2706" t="s">
        <v>192</v>
      </c>
      <c r="D2706" t="s">
        <v>4963</v>
      </c>
      <c r="E2706" s="190" t="s">
        <v>6662</v>
      </c>
    </row>
    <row r="2707" spans="1:5" hidden="1" x14ac:dyDescent="0.25">
      <c r="A2707">
        <v>3850</v>
      </c>
      <c r="B2707" t="s">
        <v>3000</v>
      </c>
      <c r="C2707" t="s">
        <v>192</v>
      </c>
      <c r="D2707" t="s">
        <v>4963</v>
      </c>
      <c r="E2707" s="190" t="s">
        <v>2216</v>
      </c>
    </row>
    <row r="2708" spans="1:5" hidden="1" x14ac:dyDescent="0.25">
      <c r="A2708">
        <v>38023</v>
      </c>
      <c r="B2708" t="s">
        <v>5746</v>
      </c>
      <c r="C2708" t="s">
        <v>192</v>
      </c>
      <c r="D2708" t="s">
        <v>4963</v>
      </c>
      <c r="E2708" s="190" t="s">
        <v>264</v>
      </c>
    </row>
    <row r="2709" spans="1:5" hidden="1" x14ac:dyDescent="0.25">
      <c r="A2709">
        <v>37986</v>
      </c>
      <c r="B2709" t="s">
        <v>3001</v>
      </c>
      <c r="C2709" t="s">
        <v>192</v>
      </c>
      <c r="D2709" t="s">
        <v>4963</v>
      </c>
      <c r="E2709" s="190" t="s">
        <v>5207</v>
      </c>
    </row>
    <row r="2710" spans="1:5" hidden="1" x14ac:dyDescent="0.25">
      <c r="A2710">
        <v>37987</v>
      </c>
      <c r="B2710" t="s">
        <v>3002</v>
      </c>
      <c r="C2710" t="s">
        <v>192</v>
      </c>
      <c r="D2710" t="s">
        <v>4963</v>
      </c>
      <c r="E2710" s="190" t="s">
        <v>6469</v>
      </c>
    </row>
    <row r="2711" spans="1:5" hidden="1" x14ac:dyDescent="0.25">
      <c r="A2711">
        <v>37988</v>
      </c>
      <c r="B2711" t="s">
        <v>3003</v>
      </c>
      <c r="C2711" t="s">
        <v>192</v>
      </c>
      <c r="D2711" t="s">
        <v>4963</v>
      </c>
      <c r="E2711" s="190" t="s">
        <v>8340</v>
      </c>
    </row>
    <row r="2712" spans="1:5" hidden="1" x14ac:dyDescent="0.25">
      <c r="A2712">
        <v>21120</v>
      </c>
      <c r="B2712" t="s">
        <v>3004</v>
      </c>
      <c r="C2712" t="s">
        <v>192</v>
      </c>
      <c r="D2712" t="s">
        <v>4963</v>
      </c>
      <c r="E2712" s="190" t="s">
        <v>8341</v>
      </c>
    </row>
    <row r="2713" spans="1:5" hidden="1" x14ac:dyDescent="0.25">
      <c r="A2713">
        <v>39318</v>
      </c>
      <c r="B2713" t="s">
        <v>3005</v>
      </c>
      <c r="C2713" t="s">
        <v>192</v>
      </c>
      <c r="D2713" t="s">
        <v>4963</v>
      </c>
      <c r="E2713" s="190" t="s">
        <v>5422</v>
      </c>
    </row>
    <row r="2714" spans="1:5" hidden="1" x14ac:dyDescent="0.25">
      <c r="A2714">
        <v>40366</v>
      </c>
      <c r="B2714" t="s">
        <v>3006</v>
      </c>
      <c r="C2714" t="s">
        <v>192</v>
      </c>
      <c r="D2714" t="s">
        <v>4977</v>
      </c>
      <c r="E2714" s="190" t="s">
        <v>8342</v>
      </c>
    </row>
    <row r="2715" spans="1:5" hidden="1" x14ac:dyDescent="0.25">
      <c r="A2715">
        <v>40363</v>
      </c>
      <c r="B2715" t="s">
        <v>3007</v>
      </c>
      <c r="C2715" t="s">
        <v>192</v>
      </c>
      <c r="D2715" t="s">
        <v>4977</v>
      </c>
      <c r="E2715" s="190" t="s">
        <v>7804</v>
      </c>
    </row>
    <row r="2716" spans="1:5" hidden="1" x14ac:dyDescent="0.25">
      <c r="A2716">
        <v>40354</v>
      </c>
      <c r="B2716" t="s">
        <v>3008</v>
      </c>
      <c r="C2716" t="s">
        <v>192</v>
      </c>
      <c r="D2716" t="s">
        <v>4977</v>
      </c>
      <c r="E2716" s="190" t="s">
        <v>5323</v>
      </c>
    </row>
    <row r="2717" spans="1:5" hidden="1" x14ac:dyDescent="0.25">
      <c r="A2717">
        <v>40360</v>
      </c>
      <c r="B2717" t="s">
        <v>3009</v>
      </c>
      <c r="C2717" t="s">
        <v>192</v>
      </c>
      <c r="D2717" t="s">
        <v>4977</v>
      </c>
      <c r="E2717" s="190" t="s">
        <v>8343</v>
      </c>
    </row>
    <row r="2718" spans="1:5" hidden="1" x14ac:dyDescent="0.25">
      <c r="A2718">
        <v>40372</v>
      </c>
      <c r="B2718" t="s">
        <v>3010</v>
      </c>
      <c r="C2718" t="s">
        <v>192</v>
      </c>
      <c r="D2718" t="s">
        <v>4977</v>
      </c>
      <c r="E2718" s="190" t="s">
        <v>8344</v>
      </c>
    </row>
    <row r="2719" spans="1:5" hidden="1" x14ac:dyDescent="0.25">
      <c r="A2719">
        <v>40369</v>
      </c>
      <c r="B2719" t="s">
        <v>3011</v>
      </c>
      <c r="C2719" t="s">
        <v>192</v>
      </c>
      <c r="D2719" t="s">
        <v>4977</v>
      </c>
      <c r="E2719" s="190" t="s">
        <v>8345</v>
      </c>
    </row>
    <row r="2720" spans="1:5" hidden="1" x14ac:dyDescent="0.25">
      <c r="A2720">
        <v>40357</v>
      </c>
      <c r="B2720" t="s">
        <v>3012</v>
      </c>
      <c r="C2720" t="s">
        <v>192</v>
      </c>
      <c r="D2720" t="s">
        <v>4977</v>
      </c>
      <c r="E2720" s="190" t="s">
        <v>8336</v>
      </c>
    </row>
    <row r="2721" spans="1:5" hidden="1" x14ac:dyDescent="0.25">
      <c r="A2721">
        <v>40375</v>
      </c>
      <c r="B2721" t="s">
        <v>3013</v>
      </c>
      <c r="C2721" t="s">
        <v>192</v>
      </c>
      <c r="D2721" t="s">
        <v>4977</v>
      </c>
      <c r="E2721" s="190" t="s">
        <v>8346</v>
      </c>
    </row>
    <row r="2722" spans="1:5" hidden="1" x14ac:dyDescent="0.25">
      <c r="A2722">
        <v>1893</v>
      </c>
      <c r="B2722" t="s">
        <v>3014</v>
      </c>
      <c r="C2722" t="s">
        <v>192</v>
      </c>
      <c r="D2722" t="s">
        <v>4963</v>
      </c>
      <c r="E2722" s="190" t="s">
        <v>312</v>
      </c>
    </row>
    <row r="2723" spans="1:5" hidden="1" x14ac:dyDescent="0.25">
      <c r="A2723">
        <v>1902</v>
      </c>
      <c r="B2723" t="s">
        <v>3015</v>
      </c>
      <c r="C2723" t="s">
        <v>192</v>
      </c>
      <c r="D2723" t="s">
        <v>4963</v>
      </c>
      <c r="E2723" s="190" t="s">
        <v>7737</v>
      </c>
    </row>
    <row r="2724" spans="1:5" hidden="1" x14ac:dyDescent="0.25">
      <c r="A2724">
        <v>1901</v>
      </c>
      <c r="B2724" t="s">
        <v>3016</v>
      </c>
      <c r="C2724" t="s">
        <v>192</v>
      </c>
      <c r="D2724" t="s">
        <v>4963</v>
      </c>
      <c r="E2724" s="190" t="s">
        <v>678</v>
      </c>
    </row>
    <row r="2725" spans="1:5" hidden="1" x14ac:dyDescent="0.25">
      <c r="A2725">
        <v>1892</v>
      </c>
      <c r="B2725" t="s">
        <v>3017</v>
      </c>
      <c r="C2725" t="s">
        <v>192</v>
      </c>
      <c r="D2725" t="s">
        <v>4963</v>
      </c>
      <c r="E2725" s="190" t="s">
        <v>279</v>
      </c>
    </row>
    <row r="2726" spans="1:5" hidden="1" x14ac:dyDescent="0.25">
      <c r="A2726">
        <v>1907</v>
      </c>
      <c r="B2726" t="s">
        <v>3018</v>
      </c>
      <c r="C2726" t="s">
        <v>192</v>
      </c>
      <c r="D2726" t="s">
        <v>4963</v>
      </c>
      <c r="E2726" s="190" t="s">
        <v>1787</v>
      </c>
    </row>
    <row r="2727" spans="1:5" hidden="1" x14ac:dyDescent="0.25">
      <c r="A2727">
        <v>1894</v>
      </c>
      <c r="B2727" t="s">
        <v>3019</v>
      </c>
      <c r="C2727" t="s">
        <v>192</v>
      </c>
      <c r="D2727" t="s">
        <v>4963</v>
      </c>
      <c r="E2727" s="190" t="s">
        <v>2550</v>
      </c>
    </row>
    <row r="2728" spans="1:5" hidden="1" x14ac:dyDescent="0.25">
      <c r="A2728">
        <v>1891</v>
      </c>
      <c r="B2728" t="s">
        <v>3021</v>
      </c>
      <c r="C2728" t="s">
        <v>192</v>
      </c>
      <c r="D2728" t="s">
        <v>4963</v>
      </c>
      <c r="E2728" s="190" t="s">
        <v>199</v>
      </c>
    </row>
    <row r="2729" spans="1:5" hidden="1" x14ac:dyDescent="0.25">
      <c r="A2729">
        <v>1896</v>
      </c>
      <c r="B2729" t="s">
        <v>3022</v>
      </c>
      <c r="C2729" t="s">
        <v>192</v>
      </c>
      <c r="D2729" t="s">
        <v>4963</v>
      </c>
      <c r="E2729" s="190" t="s">
        <v>8280</v>
      </c>
    </row>
    <row r="2730" spans="1:5" hidden="1" x14ac:dyDescent="0.25">
      <c r="A2730">
        <v>1895</v>
      </c>
      <c r="B2730" t="s">
        <v>3023</v>
      </c>
      <c r="C2730" t="s">
        <v>192</v>
      </c>
      <c r="D2730" t="s">
        <v>4963</v>
      </c>
      <c r="E2730" s="190" t="s">
        <v>8347</v>
      </c>
    </row>
    <row r="2731" spans="1:5" hidden="1" x14ac:dyDescent="0.25">
      <c r="A2731">
        <v>2643</v>
      </c>
      <c r="B2731" t="s">
        <v>8348</v>
      </c>
      <c r="C2731" t="s">
        <v>192</v>
      </c>
      <c r="D2731" t="s">
        <v>4977</v>
      </c>
      <c r="E2731" s="190" t="s">
        <v>5926</v>
      </c>
    </row>
    <row r="2732" spans="1:5" hidden="1" x14ac:dyDescent="0.25">
      <c r="A2732">
        <v>2641</v>
      </c>
      <c r="B2732" t="s">
        <v>8349</v>
      </c>
      <c r="C2732" t="s">
        <v>192</v>
      </c>
      <c r="D2732" t="s">
        <v>4977</v>
      </c>
      <c r="E2732" s="190" t="s">
        <v>8350</v>
      </c>
    </row>
    <row r="2733" spans="1:5" hidden="1" x14ac:dyDescent="0.25">
      <c r="A2733">
        <v>2636</v>
      </c>
      <c r="B2733" t="s">
        <v>8351</v>
      </c>
      <c r="C2733" t="s">
        <v>192</v>
      </c>
      <c r="D2733" t="s">
        <v>4977</v>
      </c>
      <c r="E2733" s="190" t="s">
        <v>6864</v>
      </c>
    </row>
    <row r="2734" spans="1:5" hidden="1" x14ac:dyDescent="0.25">
      <c r="A2734">
        <v>2637</v>
      </c>
      <c r="B2734" t="s">
        <v>8352</v>
      </c>
      <c r="C2734" t="s">
        <v>192</v>
      </c>
      <c r="D2734" t="s">
        <v>4977</v>
      </c>
      <c r="E2734" s="190" t="s">
        <v>8353</v>
      </c>
    </row>
    <row r="2735" spans="1:5" hidden="1" x14ac:dyDescent="0.25">
      <c r="A2735">
        <v>2638</v>
      </c>
      <c r="B2735" t="s">
        <v>8354</v>
      </c>
      <c r="C2735" t="s">
        <v>192</v>
      </c>
      <c r="D2735" t="s">
        <v>4977</v>
      </c>
      <c r="E2735" s="190" t="s">
        <v>207</v>
      </c>
    </row>
    <row r="2736" spans="1:5" hidden="1" x14ac:dyDescent="0.25">
      <c r="A2736">
        <v>2639</v>
      </c>
      <c r="B2736" t="s">
        <v>8355</v>
      </c>
      <c r="C2736" t="s">
        <v>192</v>
      </c>
      <c r="D2736" t="s">
        <v>4977</v>
      </c>
      <c r="E2736" s="190" t="s">
        <v>7334</v>
      </c>
    </row>
    <row r="2737" spans="1:5" hidden="1" x14ac:dyDescent="0.25">
      <c r="A2737">
        <v>2644</v>
      </c>
      <c r="B2737" t="s">
        <v>8356</v>
      </c>
      <c r="C2737" t="s">
        <v>192</v>
      </c>
      <c r="D2737" t="s">
        <v>4977</v>
      </c>
      <c r="E2737" s="190" t="s">
        <v>8357</v>
      </c>
    </row>
    <row r="2738" spans="1:5" hidden="1" x14ac:dyDescent="0.25">
      <c r="A2738">
        <v>2640</v>
      </c>
      <c r="B2738" t="s">
        <v>8358</v>
      </c>
      <c r="C2738" t="s">
        <v>192</v>
      </c>
      <c r="D2738" t="s">
        <v>4977</v>
      </c>
      <c r="E2738" s="190" t="s">
        <v>8359</v>
      </c>
    </row>
    <row r="2739" spans="1:5" hidden="1" x14ac:dyDescent="0.25">
      <c r="A2739">
        <v>2642</v>
      </c>
      <c r="B2739" t="s">
        <v>8360</v>
      </c>
      <c r="C2739" t="s">
        <v>192</v>
      </c>
      <c r="D2739" t="s">
        <v>4977</v>
      </c>
      <c r="E2739" s="190" t="s">
        <v>6410</v>
      </c>
    </row>
    <row r="2740" spans="1:5" hidden="1" x14ac:dyDescent="0.25">
      <c r="A2740">
        <v>39855</v>
      </c>
      <c r="B2740" t="s">
        <v>3025</v>
      </c>
      <c r="C2740" t="s">
        <v>192</v>
      </c>
      <c r="D2740" t="s">
        <v>4977</v>
      </c>
      <c r="E2740" s="190" t="s">
        <v>8361</v>
      </c>
    </row>
    <row r="2741" spans="1:5" hidden="1" x14ac:dyDescent="0.25">
      <c r="A2741">
        <v>39856</v>
      </c>
      <c r="B2741" t="s">
        <v>3026</v>
      </c>
      <c r="C2741" t="s">
        <v>192</v>
      </c>
      <c r="D2741" t="s">
        <v>4977</v>
      </c>
      <c r="E2741" s="190" t="s">
        <v>327</v>
      </c>
    </row>
    <row r="2742" spans="1:5" hidden="1" x14ac:dyDescent="0.25">
      <c r="A2742">
        <v>39857</v>
      </c>
      <c r="B2742" t="s">
        <v>3027</v>
      </c>
      <c r="C2742" t="s">
        <v>192</v>
      </c>
      <c r="D2742" t="s">
        <v>4977</v>
      </c>
      <c r="E2742" s="190" t="s">
        <v>6883</v>
      </c>
    </row>
    <row r="2743" spans="1:5" hidden="1" x14ac:dyDescent="0.25">
      <c r="A2743">
        <v>39858</v>
      </c>
      <c r="B2743" t="s">
        <v>3028</v>
      </c>
      <c r="C2743" t="s">
        <v>192</v>
      </c>
      <c r="D2743" t="s">
        <v>4977</v>
      </c>
      <c r="E2743" s="190" t="s">
        <v>8362</v>
      </c>
    </row>
    <row r="2744" spans="1:5" hidden="1" x14ac:dyDescent="0.25">
      <c r="A2744">
        <v>39859</v>
      </c>
      <c r="B2744" t="s">
        <v>3030</v>
      </c>
      <c r="C2744" t="s">
        <v>192</v>
      </c>
      <c r="D2744" t="s">
        <v>4977</v>
      </c>
      <c r="E2744" s="190" t="s">
        <v>8363</v>
      </c>
    </row>
    <row r="2745" spans="1:5" hidden="1" x14ac:dyDescent="0.25">
      <c r="A2745">
        <v>39860</v>
      </c>
      <c r="B2745" t="s">
        <v>3031</v>
      </c>
      <c r="C2745" t="s">
        <v>192</v>
      </c>
      <c r="D2745" t="s">
        <v>4977</v>
      </c>
      <c r="E2745" s="190" t="s">
        <v>8364</v>
      </c>
    </row>
    <row r="2746" spans="1:5" hidden="1" x14ac:dyDescent="0.25">
      <c r="A2746">
        <v>39861</v>
      </c>
      <c r="B2746" t="s">
        <v>3032</v>
      </c>
      <c r="C2746" t="s">
        <v>192</v>
      </c>
      <c r="D2746" t="s">
        <v>4977</v>
      </c>
      <c r="E2746" s="190" t="s">
        <v>7520</v>
      </c>
    </row>
    <row r="2747" spans="1:5" hidden="1" x14ac:dyDescent="0.25">
      <c r="A2747">
        <v>3867</v>
      </c>
      <c r="B2747" t="s">
        <v>3033</v>
      </c>
      <c r="C2747" t="s">
        <v>192</v>
      </c>
      <c r="D2747" t="s">
        <v>4963</v>
      </c>
      <c r="E2747" s="190" t="s">
        <v>8365</v>
      </c>
    </row>
    <row r="2748" spans="1:5" hidden="1" x14ac:dyDescent="0.25">
      <c r="A2748">
        <v>3861</v>
      </c>
      <c r="B2748" t="s">
        <v>3034</v>
      </c>
      <c r="C2748" t="s">
        <v>192</v>
      </c>
      <c r="D2748" t="s">
        <v>4963</v>
      </c>
      <c r="E2748" s="190" t="s">
        <v>205</v>
      </c>
    </row>
    <row r="2749" spans="1:5" hidden="1" x14ac:dyDescent="0.25">
      <c r="A2749">
        <v>3904</v>
      </c>
      <c r="B2749" t="s">
        <v>3035</v>
      </c>
      <c r="C2749" t="s">
        <v>192</v>
      </c>
      <c r="D2749" t="s">
        <v>4963</v>
      </c>
      <c r="E2749" s="190" t="s">
        <v>7071</v>
      </c>
    </row>
    <row r="2750" spans="1:5" hidden="1" x14ac:dyDescent="0.25">
      <c r="A2750">
        <v>3903</v>
      </c>
      <c r="B2750" t="s">
        <v>3036</v>
      </c>
      <c r="C2750" t="s">
        <v>192</v>
      </c>
      <c r="D2750" t="s">
        <v>4963</v>
      </c>
      <c r="E2750" s="190" t="s">
        <v>273</v>
      </c>
    </row>
    <row r="2751" spans="1:5" hidden="1" x14ac:dyDescent="0.25">
      <c r="A2751">
        <v>3862</v>
      </c>
      <c r="B2751" t="s">
        <v>3037</v>
      </c>
      <c r="C2751" t="s">
        <v>192</v>
      </c>
      <c r="D2751" t="s">
        <v>4963</v>
      </c>
      <c r="E2751" s="190" t="s">
        <v>6977</v>
      </c>
    </row>
    <row r="2752" spans="1:5" hidden="1" x14ac:dyDescent="0.25">
      <c r="A2752">
        <v>3863</v>
      </c>
      <c r="B2752" t="s">
        <v>3038</v>
      </c>
      <c r="C2752" t="s">
        <v>192</v>
      </c>
      <c r="D2752" t="s">
        <v>4963</v>
      </c>
      <c r="E2752" s="190" t="s">
        <v>6913</v>
      </c>
    </row>
    <row r="2753" spans="1:5" hidden="1" x14ac:dyDescent="0.25">
      <c r="A2753">
        <v>3864</v>
      </c>
      <c r="B2753" t="s">
        <v>3039</v>
      </c>
      <c r="C2753" t="s">
        <v>192</v>
      </c>
      <c r="D2753" t="s">
        <v>4963</v>
      </c>
      <c r="E2753" s="190" t="s">
        <v>6058</v>
      </c>
    </row>
    <row r="2754" spans="1:5" hidden="1" x14ac:dyDescent="0.25">
      <c r="A2754">
        <v>3865</v>
      </c>
      <c r="B2754" t="s">
        <v>3040</v>
      </c>
      <c r="C2754" t="s">
        <v>192</v>
      </c>
      <c r="D2754" t="s">
        <v>4963</v>
      </c>
      <c r="E2754" s="190" t="s">
        <v>8366</v>
      </c>
    </row>
    <row r="2755" spans="1:5" hidden="1" x14ac:dyDescent="0.25">
      <c r="A2755">
        <v>3866</v>
      </c>
      <c r="B2755" t="s">
        <v>3041</v>
      </c>
      <c r="C2755" t="s">
        <v>192</v>
      </c>
      <c r="D2755" t="s">
        <v>4963</v>
      </c>
      <c r="E2755" s="190" t="s">
        <v>8367</v>
      </c>
    </row>
    <row r="2756" spans="1:5" hidden="1" x14ac:dyDescent="0.25">
      <c r="A2756">
        <v>3878</v>
      </c>
      <c r="B2756" t="s">
        <v>3042</v>
      </c>
      <c r="C2756" t="s">
        <v>192</v>
      </c>
      <c r="D2756" t="s">
        <v>4963</v>
      </c>
      <c r="E2756" s="190" t="s">
        <v>6903</v>
      </c>
    </row>
    <row r="2757" spans="1:5" hidden="1" x14ac:dyDescent="0.25">
      <c r="A2757">
        <v>3883</v>
      </c>
      <c r="B2757" t="s">
        <v>5748</v>
      </c>
      <c r="C2757" t="s">
        <v>192</v>
      </c>
      <c r="D2757" t="s">
        <v>4963</v>
      </c>
      <c r="E2757" s="190" t="s">
        <v>329</v>
      </c>
    </row>
    <row r="2758" spans="1:5" hidden="1" x14ac:dyDescent="0.25">
      <c r="A2758">
        <v>3876</v>
      </c>
      <c r="B2758" t="s">
        <v>5749</v>
      </c>
      <c r="C2758" t="s">
        <v>192</v>
      </c>
      <c r="D2758" t="s">
        <v>4963</v>
      </c>
      <c r="E2758" s="190" t="s">
        <v>7567</v>
      </c>
    </row>
    <row r="2759" spans="1:5" hidden="1" x14ac:dyDescent="0.25">
      <c r="A2759">
        <v>3884</v>
      </c>
      <c r="B2759" t="s">
        <v>5750</v>
      </c>
      <c r="C2759" t="s">
        <v>192</v>
      </c>
      <c r="D2759" t="s">
        <v>4963</v>
      </c>
      <c r="E2759" s="190" t="s">
        <v>235</v>
      </c>
    </row>
    <row r="2760" spans="1:5" hidden="1" x14ac:dyDescent="0.25">
      <c r="A2760">
        <v>12892</v>
      </c>
      <c r="B2760" t="s">
        <v>3043</v>
      </c>
      <c r="C2760" t="s">
        <v>240</v>
      </c>
      <c r="D2760" t="s">
        <v>4963</v>
      </c>
      <c r="E2760" s="190" t="s">
        <v>1787</v>
      </c>
    </row>
    <row r="2761" spans="1:5" hidden="1" x14ac:dyDescent="0.25">
      <c r="A2761">
        <v>38447</v>
      </c>
      <c r="B2761" t="s">
        <v>5751</v>
      </c>
      <c r="C2761" t="s">
        <v>192</v>
      </c>
      <c r="D2761" t="s">
        <v>4977</v>
      </c>
      <c r="E2761" s="190" t="s">
        <v>5752</v>
      </c>
    </row>
    <row r="2762" spans="1:5" hidden="1" x14ac:dyDescent="0.25">
      <c r="A2762">
        <v>36320</v>
      </c>
      <c r="B2762" t="s">
        <v>5753</v>
      </c>
      <c r="C2762" t="s">
        <v>192</v>
      </c>
      <c r="D2762" t="s">
        <v>4977</v>
      </c>
      <c r="E2762" s="190" t="s">
        <v>5019</v>
      </c>
    </row>
    <row r="2763" spans="1:5" hidden="1" x14ac:dyDescent="0.25">
      <c r="A2763">
        <v>36324</v>
      </c>
      <c r="B2763" t="s">
        <v>5754</v>
      </c>
      <c r="C2763" t="s">
        <v>192</v>
      </c>
      <c r="D2763" t="s">
        <v>4977</v>
      </c>
      <c r="E2763" s="190" t="s">
        <v>4465</v>
      </c>
    </row>
    <row r="2764" spans="1:5" hidden="1" x14ac:dyDescent="0.25">
      <c r="A2764">
        <v>38441</v>
      </c>
      <c r="B2764" t="s">
        <v>5755</v>
      </c>
      <c r="C2764" t="s">
        <v>192</v>
      </c>
      <c r="D2764" t="s">
        <v>4977</v>
      </c>
      <c r="E2764" s="190" t="s">
        <v>390</v>
      </c>
    </row>
    <row r="2765" spans="1:5" hidden="1" x14ac:dyDescent="0.25">
      <c r="A2765">
        <v>38442</v>
      </c>
      <c r="B2765" t="s">
        <v>5756</v>
      </c>
      <c r="C2765" t="s">
        <v>192</v>
      </c>
      <c r="D2765" t="s">
        <v>4977</v>
      </c>
      <c r="E2765" s="190" t="s">
        <v>5509</v>
      </c>
    </row>
    <row r="2766" spans="1:5" hidden="1" x14ac:dyDescent="0.25">
      <c r="A2766">
        <v>38443</v>
      </c>
      <c r="B2766" t="s">
        <v>5757</v>
      </c>
      <c r="C2766" t="s">
        <v>192</v>
      </c>
      <c r="D2766" t="s">
        <v>4977</v>
      </c>
      <c r="E2766" s="190" t="s">
        <v>369</v>
      </c>
    </row>
    <row r="2767" spans="1:5" hidden="1" x14ac:dyDescent="0.25">
      <c r="A2767">
        <v>38444</v>
      </c>
      <c r="B2767" t="s">
        <v>5758</v>
      </c>
      <c r="C2767" t="s">
        <v>192</v>
      </c>
      <c r="D2767" t="s">
        <v>4977</v>
      </c>
      <c r="E2767" s="190" t="s">
        <v>3787</v>
      </c>
    </row>
    <row r="2768" spans="1:5" hidden="1" x14ac:dyDescent="0.25">
      <c r="A2768">
        <v>38445</v>
      </c>
      <c r="B2768" t="s">
        <v>5759</v>
      </c>
      <c r="C2768" t="s">
        <v>192</v>
      </c>
      <c r="D2768" t="s">
        <v>4977</v>
      </c>
      <c r="E2768" s="190" t="s">
        <v>5760</v>
      </c>
    </row>
    <row r="2769" spans="1:5" hidden="1" x14ac:dyDescent="0.25">
      <c r="A2769">
        <v>38446</v>
      </c>
      <c r="B2769" t="s">
        <v>5761</v>
      </c>
      <c r="C2769" t="s">
        <v>192</v>
      </c>
      <c r="D2769" t="s">
        <v>4977</v>
      </c>
      <c r="E2769" s="190" t="s">
        <v>5762</v>
      </c>
    </row>
    <row r="2770" spans="1:5" hidden="1" x14ac:dyDescent="0.25">
      <c r="A2770">
        <v>3837</v>
      </c>
      <c r="B2770" t="s">
        <v>8368</v>
      </c>
      <c r="C2770" t="s">
        <v>192</v>
      </c>
      <c r="D2770" t="s">
        <v>4977</v>
      </c>
      <c r="E2770" s="190" t="s">
        <v>8369</v>
      </c>
    </row>
    <row r="2771" spans="1:5" hidden="1" x14ac:dyDescent="0.25">
      <c r="A2771">
        <v>3845</v>
      </c>
      <c r="B2771" t="s">
        <v>8370</v>
      </c>
      <c r="C2771" t="s">
        <v>192</v>
      </c>
      <c r="D2771" t="s">
        <v>4977</v>
      </c>
      <c r="E2771" s="190" t="s">
        <v>8371</v>
      </c>
    </row>
    <row r="2772" spans="1:5" hidden="1" x14ac:dyDescent="0.25">
      <c r="A2772">
        <v>11045</v>
      </c>
      <c r="B2772" t="s">
        <v>8372</v>
      </c>
      <c r="C2772" t="s">
        <v>192</v>
      </c>
      <c r="D2772" t="s">
        <v>4977</v>
      </c>
      <c r="E2772" s="190" t="s">
        <v>8373</v>
      </c>
    </row>
    <row r="2773" spans="1:5" hidden="1" x14ac:dyDescent="0.25">
      <c r="A2773">
        <v>20170</v>
      </c>
      <c r="B2773" t="s">
        <v>5763</v>
      </c>
      <c r="C2773" t="s">
        <v>192</v>
      </c>
      <c r="D2773" t="s">
        <v>4963</v>
      </c>
      <c r="E2773" s="190" t="s">
        <v>6707</v>
      </c>
    </row>
    <row r="2774" spans="1:5" hidden="1" x14ac:dyDescent="0.25">
      <c r="A2774">
        <v>20171</v>
      </c>
      <c r="B2774" t="s">
        <v>5764</v>
      </c>
      <c r="C2774" t="s">
        <v>192</v>
      </c>
      <c r="D2774" t="s">
        <v>4963</v>
      </c>
      <c r="E2774" s="190" t="s">
        <v>8374</v>
      </c>
    </row>
    <row r="2775" spans="1:5" hidden="1" x14ac:dyDescent="0.25">
      <c r="A2775">
        <v>20167</v>
      </c>
      <c r="B2775" t="s">
        <v>5765</v>
      </c>
      <c r="C2775" t="s">
        <v>192</v>
      </c>
      <c r="D2775" t="s">
        <v>4963</v>
      </c>
      <c r="E2775" s="190" t="s">
        <v>6657</v>
      </c>
    </row>
    <row r="2776" spans="1:5" hidden="1" x14ac:dyDescent="0.25">
      <c r="A2776">
        <v>20168</v>
      </c>
      <c r="B2776" t="s">
        <v>5766</v>
      </c>
      <c r="C2776" t="s">
        <v>192</v>
      </c>
      <c r="D2776" t="s">
        <v>4963</v>
      </c>
      <c r="E2776" s="190" t="s">
        <v>8375</v>
      </c>
    </row>
    <row r="2777" spans="1:5" hidden="1" x14ac:dyDescent="0.25">
      <c r="A2777">
        <v>20169</v>
      </c>
      <c r="B2777" t="s">
        <v>5767</v>
      </c>
      <c r="C2777" t="s">
        <v>192</v>
      </c>
      <c r="D2777" t="s">
        <v>4963</v>
      </c>
      <c r="E2777" s="190" t="s">
        <v>8376</v>
      </c>
    </row>
    <row r="2778" spans="1:5" hidden="1" x14ac:dyDescent="0.25">
      <c r="A2778">
        <v>3899</v>
      </c>
      <c r="B2778" t="s">
        <v>3044</v>
      </c>
      <c r="C2778" t="s">
        <v>192</v>
      </c>
      <c r="D2778" t="s">
        <v>4963</v>
      </c>
      <c r="E2778" s="190" t="s">
        <v>1185</v>
      </c>
    </row>
    <row r="2779" spans="1:5" hidden="1" x14ac:dyDescent="0.25">
      <c r="A2779">
        <v>38676</v>
      </c>
      <c r="B2779" t="s">
        <v>3045</v>
      </c>
      <c r="C2779" t="s">
        <v>192</v>
      </c>
      <c r="D2779" t="s">
        <v>4963</v>
      </c>
      <c r="E2779" s="190" t="s">
        <v>8377</v>
      </c>
    </row>
    <row r="2780" spans="1:5" hidden="1" x14ac:dyDescent="0.25">
      <c r="A2780">
        <v>3897</v>
      </c>
      <c r="B2780" t="s">
        <v>3046</v>
      </c>
      <c r="C2780" t="s">
        <v>192</v>
      </c>
      <c r="D2780" t="s">
        <v>4963</v>
      </c>
      <c r="E2780" s="190" t="s">
        <v>413</v>
      </c>
    </row>
    <row r="2781" spans="1:5" hidden="1" x14ac:dyDescent="0.25">
      <c r="A2781">
        <v>3875</v>
      </c>
      <c r="B2781" t="s">
        <v>3047</v>
      </c>
      <c r="C2781" t="s">
        <v>192</v>
      </c>
      <c r="D2781" t="s">
        <v>4963</v>
      </c>
      <c r="E2781" s="190" t="s">
        <v>4970</v>
      </c>
    </row>
    <row r="2782" spans="1:5" hidden="1" x14ac:dyDescent="0.25">
      <c r="A2782">
        <v>3898</v>
      </c>
      <c r="B2782" t="s">
        <v>3048</v>
      </c>
      <c r="C2782" t="s">
        <v>192</v>
      </c>
      <c r="D2782" t="s">
        <v>4963</v>
      </c>
      <c r="E2782" s="190" t="s">
        <v>8195</v>
      </c>
    </row>
    <row r="2783" spans="1:5" hidden="1" x14ac:dyDescent="0.25">
      <c r="A2783">
        <v>3855</v>
      </c>
      <c r="B2783" t="s">
        <v>3050</v>
      </c>
      <c r="C2783" t="s">
        <v>192</v>
      </c>
      <c r="D2783" t="s">
        <v>4963</v>
      </c>
      <c r="E2783" s="190" t="s">
        <v>7546</v>
      </c>
    </row>
    <row r="2784" spans="1:5" hidden="1" x14ac:dyDescent="0.25">
      <c r="A2784">
        <v>3874</v>
      </c>
      <c r="B2784" t="s">
        <v>3051</v>
      </c>
      <c r="C2784" t="s">
        <v>192</v>
      </c>
      <c r="D2784" t="s">
        <v>4963</v>
      </c>
      <c r="E2784" s="190" t="s">
        <v>6916</v>
      </c>
    </row>
    <row r="2785" spans="1:5" hidden="1" x14ac:dyDescent="0.25">
      <c r="A2785">
        <v>3870</v>
      </c>
      <c r="B2785" t="s">
        <v>3053</v>
      </c>
      <c r="C2785" t="s">
        <v>192</v>
      </c>
      <c r="D2785" t="s">
        <v>4963</v>
      </c>
      <c r="E2785" s="190" t="s">
        <v>6738</v>
      </c>
    </row>
    <row r="2786" spans="1:5" hidden="1" x14ac:dyDescent="0.25">
      <c r="A2786">
        <v>38678</v>
      </c>
      <c r="B2786" t="s">
        <v>3054</v>
      </c>
      <c r="C2786" t="s">
        <v>192</v>
      </c>
      <c r="D2786" t="s">
        <v>4963</v>
      </c>
      <c r="E2786" s="190" t="s">
        <v>8378</v>
      </c>
    </row>
    <row r="2787" spans="1:5" hidden="1" x14ac:dyDescent="0.25">
      <c r="A2787">
        <v>3859</v>
      </c>
      <c r="B2787" t="s">
        <v>3055</v>
      </c>
      <c r="C2787" t="s">
        <v>192</v>
      </c>
      <c r="D2787" t="s">
        <v>4963</v>
      </c>
      <c r="E2787" s="190" t="s">
        <v>5455</v>
      </c>
    </row>
    <row r="2788" spans="1:5" hidden="1" x14ac:dyDescent="0.25">
      <c r="A2788">
        <v>3856</v>
      </c>
      <c r="B2788" t="s">
        <v>3056</v>
      </c>
      <c r="C2788" t="s">
        <v>192</v>
      </c>
      <c r="D2788" t="s">
        <v>4963</v>
      </c>
      <c r="E2788" s="190" t="s">
        <v>279</v>
      </c>
    </row>
    <row r="2789" spans="1:5" hidden="1" x14ac:dyDescent="0.25">
      <c r="A2789">
        <v>3906</v>
      </c>
      <c r="B2789" t="s">
        <v>3057</v>
      </c>
      <c r="C2789" t="s">
        <v>192</v>
      </c>
      <c r="D2789" t="s">
        <v>4963</v>
      </c>
      <c r="E2789" s="190" t="s">
        <v>5451</v>
      </c>
    </row>
    <row r="2790" spans="1:5" hidden="1" x14ac:dyDescent="0.25">
      <c r="A2790">
        <v>3860</v>
      </c>
      <c r="B2790" t="s">
        <v>3058</v>
      </c>
      <c r="C2790" t="s">
        <v>192</v>
      </c>
      <c r="D2790" t="s">
        <v>4963</v>
      </c>
      <c r="E2790" s="190" t="s">
        <v>8379</v>
      </c>
    </row>
    <row r="2791" spans="1:5" hidden="1" x14ac:dyDescent="0.25">
      <c r="A2791">
        <v>3905</v>
      </c>
      <c r="B2791" t="s">
        <v>3059</v>
      </c>
      <c r="C2791" t="s">
        <v>192</v>
      </c>
      <c r="D2791" t="s">
        <v>4963</v>
      </c>
      <c r="E2791" s="190" t="s">
        <v>6590</v>
      </c>
    </row>
    <row r="2792" spans="1:5" hidden="1" x14ac:dyDescent="0.25">
      <c r="A2792">
        <v>3871</v>
      </c>
      <c r="B2792" t="s">
        <v>3060</v>
      </c>
      <c r="C2792" t="s">
        <v>192</v>
      </c>
      <c r="D2792" t="s">
        <v>4963</v>
      </c>
      <c r="E2792" s="190" t="s">
        <v>7853</v>
      </c>
    </row>
    <row r="2793" spans="1:5" hidden="1" x14ac:dyDescent="0.25">
      <c r="A2793">
        <v>39292</v>
      </c>
      <c r="B2793" t="s">
        <v>5769</v>
      </c>
      <c r="C2793" t="s">
        <v>192</v>
      </c>
      <c r="D2793" t="s">
        <v>4977</v>
      </c>
      <c r="E2793" s="190" t="s">
        <v>286</v>
      </c>
    </row>
    <row r="2794" spans="1:5" hidden="1" x14ac:dyDescent="0.25">
      <c r="A2794">
        <v>39293</v>
      </c>
      <c r="B2794" t="s">
        <v>5770</v>
      </c>
      <c r="C2794" t="s">
        <v>192</v>
      </c>
      <c r="D2794" t="s">
        <v>4977</v>
      </c>
      <c r="E2794" s="190" t="s">
        <v>5771</v>
      </c>
    </row>
    <row r="2795" spans="1:5" hidden="1" x14ac:dyDescent="0.25">
      <c r="A2795">
        <v>39294</v>
      </c>
      <c r="B2795" t="s">
        <v>5772</v>
      </c>
      <c r="C2795" t="s">
        <v>192</v>
      </c>
      <c r="D2795" t="s">
        <v>4977</v>
      </c>
      <c r="E2795" s="190" t="s">
        <v>5279</v>
      </c>
    </row>
    <row r="2796" spans="1:5" hidden="1" x14ac:dyDescent="0.25">
      <c r="A2796">
        <v>39295</v>
      </c>
      <c r="B2796" t="s">
        <v>5773</v>
      </c>
      <c r="C2796" t="s">
        <v>192</v>
      </c>
      <c r="D2796" t="s">
        <v>4977</v>
      </c>
      <c r="E2796" s="190" t="s">
        <v>372</v>
      </c>
    </row>
    <row r="2797" spans="1:5" hidden="1" x14ac:dyDescent="0.25">
      <c r="A2797">
        <v>39312</v>
      </c>
      <c r="B2797" t="s">
        <v>5774</v>
      </c>
      <c r="C2797" t="s">
        <v>192</v>
      </c>
      <c r="D2797" t="s">
        <v>4977</v>
      </c>
      <c r="E2797" s="190" t="s">
        <v>408</v>
      </c>
    </row>
    <row r="2798" spans="1:5" hidden="1" x14ac:dyDescent="0.25">
      <c r="A2798">
        <v>39313</v>
      </c>
      <c r="B2798" t="s">
        <v>5775</v>
      </c>
      <c r="C2798" t="s">
        <v>192</v>
      </c>
      <c r="D2798" t="s">
        <v>4977</v>
      </c>
      <c r="E2798" s="190" t="s">
        <v>4097</v>
      </c>
    </row>
    <row r="2799" spans="1:5" hidden="1" x14ac:dyDescent="0.25">
      <c r="A2799">
        <v>39314</v>
      </c>
      <c r="B2799" t="s">
        <v>5776</v>
      </c>
      <c r="C2799" t="s">
        <v>192</v>
      </c>
      <c r="D2799" t="s">
        <v>4977</v>
      </c>
      <c r="E2799" s="190" t="s">
        <v>5777</v>
      </c>
    </row>
    <row r="2800" spans="1:5" hidden="1" x14ac:dyDescent="0.25">
      <c r="A2800">
        <v>39296</v>
      </c>
      <c r="B2800" t="s">
        <v>5778</v>
      </c>
      <c r="C2800" t="s">
        <v>192</v>
      </c>
      <c r="D2800" t="s">
        <v>4977</v>
      </c>
      <c r="E2800" s="190" t="s">
        <v>356</v>
      </c>
    </row>
    <row r="2801" spans="1:5" hidden="1" x14ac:dyDescent="0.25">
      <c r="A2801">
        <v>39297</v>
      </c>
      <c r="B2801" t="s">
        <v>5779</v>
      </c>
      <c r="C2801" t="s">
        <v>192</v>
      </c>
      <c r="D2801" t="s">
        <v>4977</v>
      </c>
      <c r="E2801" s="190" t="s">
        <v>5780</v>
      </c>
    </row>
    <row r="2802" spans="1:5" hidden="1" x14ac:dyDescent="0.25">
      <c r="A2802">
        <v>39298</v>
      </c>
      <c r="B2802" t="s">
        <v>5781</v>
      </c>
      <c r="C2802" t="s">
        <v>192</v>
      </c>
      <c r="D2802" t="s">
        <v>4977</v>
      </c>
      <c r="E2802" s="190" t="s">
        <v>370</v>
      </c>
    </row>
    <row r="2803" spans="1:5" hidden="1" x14ac:dyDescent="0.25">
      <c r="A2803">
        <v>39299</v>
      </c>
      <c r="B2803" t="s">
        <v>5782</v>
      </c>
      <c r="C2803" t="s">
        <v>192</v>
      </c>
      <c r="D2803" t="s">
        <v>4977</v>
      </c>
      <c r="E2803" s="190" t="s">
        <v>394</v>
      </c>
    </row>
    <row r="2804" spans="1:5" hidden="1" x14ac:dyDescent="0.25">
      <c r="A2804">
        <v>39308</v>
      </c>
      <c r="B2804" t="s">
        <v>5783</v>
      </c>
      <c r="C2804" t="s">
        <v>192</v>
      </c>
      <c r="D2804" t="s">
        <v>4977</v>
      </c>
      <c r="E2804" s="190" t="s">
        <v>414</v>
      </c>
    </row>
    <row r="2805" spans="1:5" hidden="1" x14ac:dyDescent="0.25">
      <c r="A2805">
        <v>39309</v>
      </c>
      <c r="B2805" t="s">
        <v>5784</v>
      </c>
      <c r="C2805" t="s">
        <v>192</v>
      </c>
      <c r="D2805" t="s">
        <v>4977</v>
      </c>
      <c r="E2805" s="190" t="s">
        <v>2056</v>
      </c>
    </row>
    <row r="2806" spans="1:5" hidden="1" x14ac:dyDescent="0.25">
      <c r="A2806">
        <v>39310</v>
      </c>
      <c r="B2806" t="s">
        <v>5785</v>
      </c>
      <c r="C2806" t="s">
        <v>192</v>
      </c>
      <c r="D2806" t="s">
        <v>4977</v>
      </c>
      <c r="E2806" s="190" t="s">
        <v>5786</v>
      </c>
    </row>
    <row r="2807" spans="1:5" hidden="1" x14ac:dyDescent="0.25">
      <c r="A2807">
        <v>39311</v>
      </c>
      <c r="B2807" t="s">
        <v>5787</v>
      </c>
      <c r="C2807" t="s">
        <v>192</v>
      </c>
      <c r="D2807" t="s">
        <v>4977</v>
      </c>
      <c r="E2807" s="190" t="s">
        <v>5788</v>
      </c>
    </row>
    <row r="2808" spans="1:5" hidden="1" x14ac:dyDescent="0.25">
      <c r="A2808">
        <v>37429</v>
      </c>
      <c r="B2808" t="s">
        <v>3061</v>
      </c>
      <c r="C2808" t="s">
        <v>192</v>
      </c>
      <c r="D2808" t="s">
        <v>4977</v>
      </c>
      <c r="E2808" s="190" t="s">
        <v>8380</v>
      </c>
    </row>
    <row r="2809" spans="1:5" hidden="1" x14ac:dyDescent="0.25">
      <c r="A2809">
        <v>37426</v>
      </c>
      <c r="B2809" t="s">
        <v>3062</v>
      </c>
      <c r="C2809" t="s">
        <v>192</v>
      </c>
      <c r="D2809" t="s">
        <v>4977</v>
      </c>
      <c r="E2809" s="190" t="s">
        <v>343</v>
      </c>
    </row>
    <row r="2810" spans="1:5" hidden="1" x14ac:dyDescent="0.25">
      <c r="A2810">
        <v>37427</v>
      </c>
      <c r="B2810" t="s">
        <v>3063</v>
      </c>
      <c r="C2810" t="s">
        <v>192</v>
      </c>
      <c r="D2810" t="s">
        <v>4977</v>
      </c>
      <c r="E2810" s="190" t="s">
        <v>8381</v>
      </c>
    </row>
    <row r="2811" spans="1:5" hidden="1" x14ac:dyDescent="0.25">
      <c r="A2811">
        <v>37424</v>
      </c>
      <c r="B2811" t="s">
        <v>3064</v>
      </c>
      <c r="C2811" t="s">
        <v>192</v>
      </c>
      <c r="D2811" t="s">
        <v>4977</v>
      </c>
      <c r="E2811" s="190" t="s">
        <v>6080</v>
      </c>
    </row>
    <row r="2812" spans="1:5" hidden="1" x14ac:dyDescent="0.25">
      <c r="A2812">
        <v>37428</v>
      </c>
      <c r="B2812" t="s">
        <v>3065</v>
      </c>
      <c r="C2812" t="s">
        <v>192</v>
      </c>
      <c r="D2812" t="s">
        <v>4977</v>
      </c>
      <c r="E2812" s="190" t="s">
        <v>8382</v>
      </c>
    </row>
    <row r="2813" spans="1:5" hidden="1" x14ac:dyDescent="0.25">
      <c r="A2813">
        <v>37425</v>
      </c>
      <c r="B2813" t="s">
        <v>3066</v>
      </c>
      <c r="C2813" t="s">
        <v>192</v>
      </c>
      <c r="D2813" t="s">
        <v>4977</v>
      </c>
      <c r="E2813" s="190" t="s">
        <v>7956</v>
      </c>
    </row>
    <row r="2814" spans="1:5" hidden="1" x14ac:dyDescent="0.25">
      <c r="A2814">
        <v>11519</v>
      </c>
      <c r="B2814" t="s">
        <v>3067</v>
      </c>
      <c r="C2814" t="s">
        <v>240</v>
      </c>
      <c r="D2814" t="s">
        <v>4963</v>
      </c>
      <c r="E2814" s="190" t="s">
        <v>6872</v>
      </c>
    </row>
    <row r="2815" spans="1:5" hidden="1" x14ac:dyDescent="0.25">
      <c r="A2815">
        <v>11520</v>
      </c>
      <c r="B2815" t="s">
        <v>3068</v>
      </c>
      <c r="C2815" t="s">
        <v>240</v>
      </c>
      <c r="D2815" t="s">
        <v>4963</v>
      </c>
      <c r="E2815" s="190" t="s">
        <v>1841</v>
      </c>
    </row>
    <row r="2816" spans="1:5" hidden="1" x14ac:dyDescent="0.25">
      <c r="A2816">
        <v>11518</v>
      </c>
      <c r="B2816" t="s">
        <v>3069</v>
      </c>
      <c r="C2816" t="s">
        <v>240</v>
      </c>
      <c r="D2816" t="s">
        <v>4963</v>
      </c>
      <c r="E2816" s="190" t="s">
        <v>8383</v>
      </c>
    </row>
    <row r="2817" spans="1:5" hidden="1" x14ac:dyDescent="0.25">
      <c r="A2817">
        <v>38473</v>
      </c>
      <c r="B2817" t="s">
        <v>3070</v>
      </c>
      <c r="C2817" t="s">
        <v>192</v>
      </c>
      <c r="D2817" t="s">
        <v>4963</v>
      </c>
      <c r="E2817" s="190" t="s">
        <v>8384</v>
      </c>
    </row>
    <row r="2818" spans="1:5" hidden="1" x14ac:dyDescent="0.25">
      <c r="A2818">
        <v>4244</v>
      </c>
      <c r="B2818" t="s">
        <v>3071</v>
      </c>
      <c r="C2818" t="s">
        <v>223</v>
      </c>
      <c r="D2818" t="s">
        <v>4963</v>
      </c>
      <c r="E2818" s="190" t="s">
        <v>5008</v>
      </c>
    </row>
    <row r="2819" spans="1:5" hidden="1" x14ac:dyDescent="0.25">
      <c r="A2819">
        <v>40977</v>
      </c>
      <c r="B2819" t="s">
        <v>3073</v>
      </c>
      <c r="C2819" t="s">
        <v>224</v>
      </c>
      <c r="D2819" t="s">
        <v>4963</v>
      </c>
      <c r="E2819" s="190" t="s">
        <v>8385</v>
      </c>
    </row>
    <row r="2820" spans="1:5" hidden="1" x14ac:dyDescent="0.25">
      <c r="A2820">
        <v>4115</v>
      </c>
      <c r="B2820" t="s">
        <v>3074</v>
      </c>
      <c r="C2820" t="s">
        <v>194</v>
      </c>
      <c r="D2820" t="s">
        <v>4963</v>
      </c>
      <c r="E2820" s="190" t="s">
        <v>6885</v>
      </c>
    </row>
    <row r="2821" spans="1:5" hidden="1" x14ac:dyDescent="0.25">
      <c r="A2821">
        <v>4119</v>
      </c>
      <c r="B2821" t="s">
        <v>3075</v>
      </c>
      <c r="C2821" t="s">
        <v>194</v>
      </c>
      <c r="D2821" t="s">
        <v>4963</v>
      </c>
      <c r="E2821" s="190" t="s">
        <v>6345</v>
      </c>
    </row>
    <row r="2822" spans="1:5" hidden="1" x14ac:dyDescent="0.25">
      <c r="A2822">
        <v>2794</v>
      </c>
      <c r="B2822" t="s">
        <v>3076</v>
      </c>
      <c r="C2822" t="s">
        <v>194</v>
      </c>
      <c r="D2822" t="s">
        <v>4963</v>
      </c>
      <c r="E2822" s="190" t="s">
        <v>6886</v>
      </c>
    </row>
    <row r="2823" spans="1:5" hidden="1" x14ac:dyDescent="0.25">
      <c r="A2823">
        <v>2788</v>
      </c>
      <c r="B2823" t="s">
        <v>3077</v>
      </c>
      <c r="C2823" t="s">
        <v>194</v>
      </c>
      <c r="D2823" t="s">
        <v>4963</v>
      </c>
      <c r="E2823" s="190" t="s">
        <v>6887</v>
      </c>
    </row>
    <row r="2824" spans="1:5" hidden="1" x14ac:dyDescent="0.25">
      <c r="A2824">
        <v>4006</v>
      </c>
      <c r="B2824" t="s">
        <v>3078</v>
      </c>
      <c r="C2824" t="s">
        <v>222</v>
      </c>
      <c r="D2824" t="s">
        <v>4963</v>
      </c>
      <c r="E2824" s="190" t="s">
        <v>6888</v>
      </c>
    </row>
    <row r="2825" spans="1:5" hidden="1" x14ac:dyDescent="0.25">
      <c r="A2825">
        <v>36151</v>
      </c>
      <c r="B2825" t="s">
        <v>3079</v>
      </c>
      <c r="C2825" t="s">
        <v>192</v>
      </c>
      <c r="D2825" t="s">
        <v>4963</v>
      </c>
      <c r="E2825" s="190" t="s">
        <v>8070</v>
      </c>
    </row>
    <row r="2826" spans="1:5" hidden="1" x14ac:dyDescent="0.25">
      <c r="A2826">
        <v>37457</v>
      </c>
      <c r="B2826" t="s">
        <v>3080</v>
      </c>
      <c r="C2826" t="s">
        <v>194</v>
      </c>
      <c r="D2826" t="s">
        <v>4963</v>
      </c>
      <c r="E2826" s="190" t="s">
        <v>6429</v>
      </c>
    </row>
    <row r="2827" spans="1:5" hidden="1" x14ac:dyDescent="0.25">
      <c r="A2827">
        <v>37456</v>
      </c>
      <c r="B2827" t="s">
        <v>3081</v>
      </c>
      <c r="C2827" t="s">
        <v>194</v>
      </c>
      <c r="D2827" t="s">
        <v>4963</v>
      </c>
      <c r="E2827" s="190" t="s">
        <v>283</v>
      </c>
    </row>
    <row r="2828" spans="1:5" hidden="1" x14ac:dyDescent="0.25">
      <c r="A2828">
        <v>37461</v>
      </c>
      <c r="B2828" t="s">
        <v>3082</v>
      </c>
      <c r="C2828" t="s">
        <v>194</v>
      </c>
      <c r="D2828" t="s">
        <v>4963</v>
      </c>
      <c r="E2828" s="190" t="s">
        <v>6430</v>
      </c>
    </row>
    <row r="2829" spans="1:5" hidden="1" x14ac:dyDescent="0.25">
      <c r="A2829">
        <v>37460</v>
      </c>
      <c r="B2829" t="s">
        <v>3083</v>
      </c>
      <c r="C2829" t="s">
        <v>194</v>
      </c>
      <c r="D2829" t="s">
        <v>4963</v>
      </c>
      <c r="E2829" s="190" t="s">
        <v>5995</v>
      </c>
    </row>
    <row r="2830" spans="1:5" hidden="1" x14ac:dyDescent="0.25">
      <c r="A2830">
        <v>37458</v>
      </c>
      <c r="B2830" t="s">
        <v>3084</v>
      </c>
      <c r="C2830" t="s">
        <v>194</v>
      </c>
      <c r="D2830" t="s">
        <v>4966</v>
      </c>
      <c r="E2830" s="190" t="s">
        <v>6431</v>
      </c>
    </row>
    <row r="2831" spans="1:5" hidden="1" x14ac:dyDescent="0.25">
      <c r="A2831">
        <v>37454</v>
      </c>
      <c r="B2831" t="s">
        <v>3085</v>
      </c>
      <c r="C2831" t="s">
        <v>194</v>
      </c>
      <c r="D2831" t="s">
        <v>4963</v>
      </c>
      <c r="E2831" s="190" t="s">
        <v>227</v>
      </c>
    </row>
    <row r="2832" spans="1:5" hidden="1" x14ac:dyDescent="0.25">
      <c r="A2832">
        <v>37455</v>
      </c>
      <c r="B2832" t="s">
        <v>3086</v>
      </c>
      <c r="C2832" t="s">
        <v>194</v>
      </c>
      <c r="D2832" t="s">
        <v>4963</v>
      </c>
      <c r="E2832" s="190" t="s">
        <v>203</v>
      </c>
    </row>
    <row r="2833" spans="1:5" hidden="1" x14ac:dyDescent="0.25">
      <c r="A2833">
        <v>37459</v>
      </c>
      <c r="B2833" t="s">
        <v>3087</v>
      </c>
      <c r="C2833" t="s">
        <v>194</v>
      </c>
      <c r="D2833" t="s">
        <v>4963</v>
      </c>
      <c r="E2833" s="190" t="s">
        <v>6432</v>
      </c>
    </row>
    <row r="2834" spans="1:5" hidden="1" x14ac:dyDescent="0.25">
      <c r="A2834">
        <v>21029</v>
      </c>
      <c r="B2834" t="s">
        <v>3088</v>
      </c>
      <c r="C2834" t="s">
        <v>192</v>
      </c>
      <c r="D2834" t="s">
        <v>4966</v>
      </c>
      <c r="E2834" s="190" t="s">
        <v>5789</v>
      </c>
    </row>
    <row r="2835" spans="1:5" hidden="1" x14ac:dyDescent="0.25">
      <c r="A2835">
        <v>21030</v>
      </c>
      <c r="B2835" t="s">
        <v>3089</v>
      </c>
      <c r="C2835" t="s">
        <v>192</v>
      </c>
      <c r="D2835" t="s">
        <v>4963</v>
      </c>
      <c r="E2835" s="190" t="s">
        <v>5790</v>
      </c>
    </row>
    <row r="2836" spans="1:5" hidden="1" x14ac:dyDescent="0.25">
      <c r="A2836">
        <v>21031</v>
      </c>
      <c r="B2836" t="s">
        <v>3090</v>
      </c>
      <c r="C2836" t="s">
        <v>192</v>
      </c>
      <c r="D2836" t="s">
        <v>4963</v>
      </c>
      <c r="E2836" s="190" t="s">
        <v>5791</v>
      </c>
    </row>
    <row r="2837" spans="1:5" hidden="1" x14ac:dyDescent="0.25">
      <c r="A2837">
        <v>21032</v>
      </c>
      <c r="B2837" t="s">
        <v>3091</v>
      </c>
      <c r="C2837" t="s">
        <v>192</v>
      </c>
      <c r="D2837" t="s">
        <v>4963</v>
      </c>
      <c r="E2837" s="190" t="s">
        <v>5792</v>
      </c>
    </row>
    <row r="2838" spans="1:5" hidden="1" x14ac:dyDescent="0.25">
      <c r="A2838">
        <v>37527</v>
      </c>
      <c r="B2838" t="s">
        <v>3092</v>
      </c>
      <c r="C2838" t="s">
        <v>192</v>
      </c>
      <c r="D2838" t="s">
        <v>4963</v>
      </c>
      <c r="E2838" s="190" t="s">
        <v>5793</v>
      </c>
    </row>
    <row r="2839" spans="1:5" hidden="1" x14ac:dyDescent="0.25">
      <c r="A2839">
        <v>37528</v>
      </c>
      <c r="B2839" t="s">
        <v>3093</v>
      </c>
      <c r="C2839" t="s">
        <v>192</v>
      </c>
      <c r="D2839" t="s">
        <v>4963</v>
      </c>
      <c r="E2839" s="190" t="s">
        <v>5794</v>
      </c>
    </row>
    <row r="2840" spans="1:5" hidden="1" x14ac:dyDescent="0.25">
      <c r="A2840">
        <v>37529</v>
      </c>
      <c r="B2840" t="s">
        <v>3094</v>
      </c>
      <c r="C2840" t="s">
        <v>192</v>
      </c>
      <c r="D2840" t="s">
        <v>4963</v>
      </c>
      <c r="E2840" s="190" t="s">
        <v>5795</v>
      </c>
    </row>
    <row r="2841" spans="1:5" hidden="1" x14ac:dyDescent="0.25">
      <c r="A2841">
        <v>37530</v>
      </c>
      <c r="B2841" t="s">
        <v>3095</v>
      </c>
      <c r="C2841" t="s">
        <v>192</v>
      </c>
      <c r="D2841" t="s">
        <v>4963</v>
      </c>
      <c r="E2841" s="190" t="s">
        <v>5796</v>
      </c>
    </row>
    <row r="2842" spans="1:5" hidden="1" x14ac:dyDescent="0.25">
      <c r="A2842">
        <v>21034</v>
      </c>
      <c r="B2842" t="s">
        <v>3096</v>
      </c>
      <c r="C2842" t="s">
        <v>192</v>
      </c>
      <c r="D2842" t="s">
        <v>4963</v>
      </c>
      <c r="E2842" s="190" t="s">
        <v>5797</v>
      </c>
    </row>
    <row r="2843" spans="1:5" hidden="1" x14ac:dyDescent="0.25">
      <c r="A2843">
        <v>37531</v>
      </c>
      <c r="B2843" t="s">
        <v>3097</v>
      </c>
      <c r="C2843" t="s">
        <v>192</v>
      </c>
      <c r="D2843" t="s">
        <v>4963</v>
      </c>
      <c r="E2843" s="190" t="s">
        <v>5798</v>
      </c>
    </row>
    <row r="2844" spans="1:5" hidden="1" x14ac:dyDescent="0.25">
      <c r="A2844">
        <v>21036</v>
      </c>
      <c r="B2844" t="s">
        <v>3098</v>
      </c>
      <c r="C2844" t="s">
        <v>192</v>
      </c>
      <c r="D2844" t="s">
        <v>4963</v>
      </c>
      <c r="E2844" s="190" t="s">
        <v>5799</v>
      </c>
    </row>
    <row r="2845" spans="1:5" hidden="1" x14ac:dyDescent="0.25">
      <c r="A2845">
        <v>21037</v>
      </c>
      <c r="B2845" t="s">
        <v>3099</v>
      </c>
      <c r="C2845" t="s">
        <v>192</v>
      </c>
      <c r="D2845" t="s">
        <v>4963</v>
      </c>
      <c r="E2845" s="190" t="s">
        <v>5800</v>
      </c>
    </row>
    <row r="2846" spans="1:5" hidden="1" x14ac:dyDescent="0.25">
      <c r="A2846">
        <v>20185</v>
      </c>
      <c r="B2846" t="s">
        <v>3100</v>
      </c>
      <c r="C2846" t="s">
        <v>194</v>
      </c>
      <c r="D2846" t="s">
        <v>4963</v>
      </c>
      <c r="E2846" s="190" t="s">
        <v>6433</v>
      </c>
    </row>
    <row r="2847" spans="1:5" hidden="1" x14ac:dyDescent="0.25">
      <c r="A2847">
        <v>20260</v>
      </c>
      <c r="B2847" t="s">
        <v>3101</v>
      </c>
      <c r="C2847" t="s">
        <v>192</v>
      </c>
      <c r="D2847" t="s">
        <v>4963</v>
      </c>
      <c r="E2847" s="190" t="s">
        <v>6434</v>
      </c>
    </row>
    <row r="2848" spans="1:5" hidden="1" x14ac:dyDescent="0.25">
      <c r="A2848">
        <v>37523</v>
      </c>
      <c r="B2848" t="s">
        <v>3102</v>
      </c>
      <c r="C2848" t="s">
        <v>192</v>
      </c>
      <c r="D2848" t="s">
        <v>4977</v>
      </c>
      <c r="E2848" s="190" t="s">
        <v>5801</v>
      </c>
    </row>
    <row r="2849" spans="1:5" hidden="1" x14ac:dyDescent="0.25">
      <c r="A2849">
        <v>37515</v>
      </c>
      <c r="B2849" t="s">
        <v>3103</v>
      </c>
      <c r="C2849" t="s">
        <v>192</v>
      </c>
      <c r="D2849" t="s">
        <v>4977</v>
      </c>
      <c r="E2849" s="190" t="s">
        <v>5802</v>
      </c>
    </row>
    <row r="2850" spans="1:5" hidden="1" x14ac:dyDescent="0.25">
      <c r="A2850">
        <v>12899</v>
      </c>
      <c r="B2850" t="s">
        <v>3104</v>
      </c>
      <c r="C2850" t="s">
        <v>192</v>
      </c>
      <c r="D2850" t="s">
        <v>4977</v>
      </c>
      <c r="E2850" s="190" t="s">
        <v>6435</v>
      </c>
    </row>
    <row r="2851" spans="1:5" hidden="1" x14ac:dyDescent="0.25">
      <c r="A2851">
        <v>12898</v>
      </c>
      <c r="B2851" t="s">
        <v>3105</v>
      </c>
      <c r="C2851" t="s">
        <v>192</v>
      </c>
      <c r="D2851" t="s">
        <v>4977</v>
      </c>
      <c r="E2851" s="190" t="s">
        <v>6436</v>
      </c>
    </row>
    <row r="2852" spans="1:5" hidden="1" x14ac:dyDescent="0.25">
      <c r="A2852">
        <v>39699</v>
      </c>
      <c r="B2852" t="s">
        <v>5803</v>
      </c>
      <c r="C2852" t="s">
        <v>191</v>
      </c>
      <c r="D2852" t="s">
        <v>4963</v>
      </c>
      <c r="E2852" s="190" t="s">
        <v>7882</v>
      </c>
    </row>
    <row r="2853" spans="1:5" hidden="1" x14ac:dyDescent="0.25">
      <c r="A2853">
        <v>42528</v>
      </c>
      <c r="B2853" t="s">
        <v>3106</v>
      </c>
      <c r="C2853" t="s">
        <v>191</v>
      </c>
      <c r="D2853" t="s">
        <v>4963</v>
      </c>
      <c r="E2853" s="190" t="s">
        <v>6437</v>
      </c>
    </row>
    <row r="2854" spans="1:5" hidden="1" x14ac:dyDescent="0.25">
      <c r="A2854">
        <v>39696</v>
      </c>
      <c r="B2854" t="s">
        <v>3107</v>
      </c>
      <c r="C2854" t="s">
        <v>191</v>
      </c>
      <c r="D2854" t="s">
        <v>4966</v>
      </c>
      <c r="E2854" s="190" t="s">
        <v>4979</v>
      </c>
    </row>
    <row r="2855" spans="1:5" hidden="1" x14ac:dyDescent="0.25">
      <c r="A2855">
        <v>39700</v>
      </c>
      <c r="B2855" t="s">
        <v>3108</v>
      </c>
      <c r="C2855" t="s">
        <v>191</v>
      </c>
      <c r="D2855" t="s">
        <v>4963</v>
      </c>
      <c r="E2855" s="190" t="s">
        <v>5804</v>
      </c>
    </row>
    <row r="2856" spans="1:5" hidden="1" x14ac:dyDescent="0.25">
      <c r="A2856">
        <v>11621</v>
      </c>
      <c r="B2856" t="s">
        <v>3109</v>
      </c>
      <c r="C2856" t="s">
        <v>191</v>
      </c>
      <c r="D2856" t="s">
        <v>4963</v>
      </c>
      <c r="E2856" s="190" t="s">
        <v>5805</v>
      </c>
    </row>
    <row r="2857" spans="1:5" hidden="1" x14ac:dyDescent="0.25">
      <c r="A2857">
        <v>4014</v>
      </c>
      <c r="B2857" t="s">
        <v>3110</v>
      </c>
      <c r="C2857" t="s">
        <v>191</v>
      </c>
      <c r="D2857" t="s">
        <v>4963</v>
      </c>
      <c r="E2857" s="190" t="s">
        <v>5806</v>
      </c>
    </row>
    <row r="2858" spans="1:5" hidden="1" x14ac:dyDescent="0.25">
      <c r="A2858">
        <v>4015</v>
      </c>
      <c r="B2858" t="s">
        <v>3111</v>
      </c>
      <c r="C2858" t="s">
        <v>191</v>
      </c>
      <c r="D2858" t="s">
        <v>4963</v>
      </c>
      <c r="E2858" s="190" t="s">
        <v>5807</v>
      </c>
    </row>
    <row r="2859" spans="1:5" hidden="1" x14ac:dyDescent="0.25">
      <c r="A2859">
        <v>4017</v>
      </c>
      <c r="B2859" t="s">
        <v>3112</v>
      </c>
      <c r="C2859" t="s">
        <v>191</v>
      </c>
      <c r="D2859" t="s">
        <v>4963</v>
      </c>
      <c r="E2859" s="190" t="s">
        <v>5808</v>
      </c>
    </row>
    <row r="2860" spans="1:5" hidden="1" x14ac:dyDescent="0.25">
      <c r="A2860">
        <v>4016</v>
      </c>
      <c r="B2860" t="s">
        <v>3113</v>
      </c>
      <c r="C2860" t="s">
        <v>191</v>
      </c>
      <c r="D2860" t="s">
        <v>4966</v>
      </c>
      <c r="E2860" s="190" t="s">
        <v>2516</v>
      </c>
    </row>
    <row r="2861" spans="1:5" hidden="1" x14ac:dyDescent="0.25">
      <c r="A2861">
        <v>38544</v>
      </c>
      <c r="B2861" t="s">
        <v>3114</v>
      </c>
      <c r="C2861" t="s">
        <v>191</v>
      </c>
      <c r="D2861" t="s">
        <v>4963</v>
      </c>
      <c r="E2861" s="190" t="s">
        <v>373</v>
      </c>
    </row>
    <row r="2862" spans="1:5" hidden="1" x14ac:dyDescent="0.25">
      <c r="A2862">
        <v>38545</v>
      </c>
      <c r="B2862" t="s">
        <v>3115</v>
      </c>
      <c r="C2862" t="s">
        <v>191</v>
      </c>
      <c r="D2862" t="s">
        <v>4963</v>
      </c>
      <c r="E2862" s="190" t="s">
        <v>346</v>
      </c>
    </row>
    <row r="2863" spans="1:5" hidden="1" x14ac:dyDescent="0.25">
      <c r="A2863">
        <v>42527</v>
      </c>
      <c r="B2863" t="s">
        <v>3116</v>
      </c>
      <c r="C2863" t="s">
        <v>191</v>
      </c>
      <c r="D2863" t="s">
        <v>4963</v>
      </c>
      <c r="E2863" s="190" t="s">
        <v>6438</v>
      </c>
    </row>
    <row r="2864" spans="1:5" hidden="1" x14ac:dyDescent="0.25">
      <c r="A2864">
        <v>39323</v>
      </c>
      <c r="B2864" t="s">
        <v>3117</v>
      </c>
      <c r="C2864" t="s">
        <v>191</v>
      </c>
      <c r="D2864" t="s">
        <v>4963</v>
      </c>
      <c r="E2864" s="190" t="s">
        <v>269</v>
      </c>
    </row>
    <row r="2865" spans="1:5" hidden="1" x14ac:dyDescent="0.25">
      <c r="A2865">
        <v>626</v>
      </c>
      <c r="B2865" t="s">
        <v>3118</v>
      </c>
      <c r="C2865" t="s">
        <v>208</v>
      </c>
      <c r="D2865" t="s">
        <v>4966</v>
      </c>
      <c r="E2865" s="190" t="s">
        <v>305</v>
      </c>
    </row>
    <row r="2866" spans="1:5" hidden="1" x14ac:dyDescent="0.25">
      <c r="A2866">
        <v>44504</v>
      </c>
      <c r="B2866" t="s">
        <v>3119</v>
      </c>
      <c r="C2866" t="s">
        <v>191</v>
      </c>
      <c r="D2866" t="s">
        <v>4977</v>
      </c>
      <c r="E2866" s="190" t="s">
        <v>6743</v>
      </c>
    </row>
    <row r="2867" spans="1:5" hidden="1" x14ac:dyDescent="0.25">
      <c r="A2867">
        <v>44505</v>
      </c>
      <c r="B2867" t="s">
        <v>3120</v>
      </c>
      <c r="C2867" t="s">
        <v>191</v>
      </c>
      <c r="D2867" t="s">
        <v>4977</v>
      </c>
      <c r="E2867" s="190" t="s">
        <v>8386</v>
      </c>
    </row>
    <row r="2868" spans="1:5" hidden="1" x14ac:dyDescent="0.25">
      <c r="A2868">
        <v>44506</v>
      </c>
      <c r="B2868" t="s">
        <v>3122</v>
      </c>
      <c r="C2868" t="s">
        <v>191</v>
      </c>
      <c r="D2868" t="s">
        <v>4977</v>
      </c>
      <c r="E2868" s="190" t="s">
        <v>5035</v>
      </c>
    </row>
    <row r="2869" spans="1:5" hidden="1" x14ac:dyDescent="0.25">
      <c r="A2869">
        <v>44507</v>
      </c>
      <c r="B2869" t="s">
        <v>3123</v>
      </c>
      <c r="C2869" t="s">
        <v>191</v>
      </c>
      <c r="D2869" t="s">
        <v>4977</v>
      </c>
      <c r="E2869" s="190" t="s">
        <v>8387</v>
      </c>
    </row>
    <row r="2870" spans="1:5" hidden="1" x14ac:dyDescent="0.25">
      <c r="A2870">
        <v>44508</v>
      </c>
      <c r="B2870" t="s">
        <v>3124</v>
      </c>
      <c r="C2870" t="s">
        <v>191</v>
      </c>
      <c r="D2870" t="s">
        <v>4977</v>
      </c>
      <c r="E2870" s="190" t="s">
        <v>8388</v>
      </c>
    </row>
    <row r="2871" spans="1:5" hidden="1" x14ac:dyDescent="0.25">
      <c r="A2871">
        <v>44509</v>
      </c>
      <c r="B2871" t="s">
        <v>3125</v>
      </c>
      <c r="C2871" t="s">
        <v>191</v>
      </c>
      <c r="D2871" t="s">
        <v>4977</v>
      </c>
      <c r="E2871" s="190" t="s">
        <v>8389</v>
      </c>
    </row>
    <row r="2872" spans="1:5" hidden="1" x14ac:dyDescent="0.25">
      <c r="A2872">
        <v>44510</v>
      </c>
      <c r="B2872" t="s">
        <v>3126</v>
      </c>
      <c r="C2872" t="s">
        <v>191</v>
      </c>
      <c r="D2872" t="s">
        <v>4977</v>
      </c>
      <c r="E2872" s="190" t="s">
        <v>6344</v>
      </c>
    </row>
    <row r="2873" spans="1:5" hidden="1" x14ac:dyDescent="0.25">
      <c r="A2873">
        <v>44512</v>
      </c>
      <c r="B2873" t="s">
        <v>3127</v>
      </c>
      <c r="C2873" t="s">
        <v>191</v>
      </c>
      <c r="D2873" t="s">
        <v>4977</v>
      </c>
      <c r="E2873" s="190" t="s">
        <v>7251</v>
      </c>
    </row>
    <row r="2874" spans="1:5" hidden="1" x14ac:dyDescent="0.25">
      <c r="A2874">
        <v>44513</v>
      </c>
      <c r="B2874" t="s">
        <v>3128</v>
      </c>
      <c r="C2874" t="s">
        <v>191</v>
      </c>
      <c r="D2874" t="s">
        <v>4977</v>
      </c>
      <c r="E2874" s="190" t="s">
        <v>8390</v>
      </c>
    </row>
    <row r="2875" spans="1:5" hidden="1" x14ac:dyDescent="0.25">
      <c r="A2875">
        <v>44514</v>
      </c>
      <c r="B2875" t="s">
        <v>3129</v>
      </c>
      <c r="C2875" t="s">
        <v>191</v>
      </c>
      <c r="D2875" t="s">
        <v>4977</v>
      </c>
      <c r="E2875" s="190" t="s">
        <v>7941</v>
      </c>
    </row>
    <row r="2876" spans="1:5" hidden="1" x14ac:dyDescent="0.25">
      <c r="A2876">
        <v>44515</v>
      </c>
      <c r="B2876" t="s">
        <v>3130</v>
      </c>
      <c r="C2876" t="s">
        <v>191</v>
      </c>
      <c r="D2876" t="s">
        <v>4977</v>
      </c>
      <c r="E2876" s="190" t="s">
        <v>8391</v>
      </c>
    </row>
    <row r="2877" spans="1:5" hidden="1" x14ac:dyDescent="0.25">
      <c r="A2877">
        <v>44511</v>
      </c>
      <c r="B2877" t="s">
        <v>3131</v>
      </c>
      <c r="C2877" t="s">
        <v>191</v>
      </c>
      <c r="D2877" t="s">
        <v>4977</v>
      </c>
      <c r="E2877" s="190" t="s">
        <v>8392</v>
      </c>
    </row>
    <row r="2878" spans="1:5" hidden="1" x14ac:dyDescent="0.25">
      <c r="A2878">
        <v>44516</v>
      </c>
      <c r="B2878" t="s">
        <v>3132</v>
      </c>
      <c r="C2878" t="s">
        <v>191</v>
      </c>
      <c r="D2878" t="s">
        <v>4977</v>
      </c>
      <c r="E2878" s="190" t="s">
        <v>8393</v>
      </c>
    </row>
    <row r="2879" spans="1:5" hidden="1" x14ac:dyDescent="0.25">
      <c r="A2879">
        <v>44517</v>
      </c>
      <c r="B2879" t="s">
        <v>3133</v>
      </c>
      <c r="C2879" t="s">
        <v>191</v>
      </c>
      <c r="D2879" t="s">
        <v>4977</v>
      </c>
      <c r="E2879" s="190" t="s">
        <v>6532</v>
      </c>
    </row>
    <row r="2880" spans="1:5" hidden="1" x14ac:dyDescent="0.25">
      <c r="A2880">
        <v>11479</v>
      </c>
      <c r="B2880" t="s">
        <v>3134</v>
      </c>
      <c r="C2880" t="s">
        <v>192</v>
      </c>
      <c r="D2880" t="s">
        <v>4963</v>
      </c>
      <c r="E2880" s="190" t="s">
        <v>6289</v>
      </c>
    </row>
    <row r="2881" spans="1:5" hidden="1" x14ac:dyDescent="0.25">
      <c r="A2881">
        <v>11481</v>
      </c>
      <c r="B2881" t="s">
        <v>3135</v>
      </c>
      <c r="C2881" t="s">
        <v>192</v>
      </c>
      <c r="D2881" t="s">
        <v>4963</v>
      </c>
      <c r="E2881" s="190" t="s">
        <v>8394</v>
      </c>
    </row>
    <row r="2882" spans="1:5" hidden="1" x14ac:dyDescent="0.25">
      <c r="A2882">
        <v>43609</v>
      </c>
      <c r="B2882" t="s">
        <v>3136</v>
      </c>
      <c r="C2882" t="s">
        <v>192</v>
      </c>
      <c r="D2882" t="s">
        <v>4963</v>
      </c>
      <c r="E2882" s="190" t="s">
        <v>8394</v>
      </c>
    </row>
    <row r="2883" spans="1:5" hidden="1" x14ac:dyDescent="0.25">
      <c r="A2883">
        <v>11478</v>
      </c>
      <c r="B2883" t="s">
        <v>3137</v>
      </c>
      <c r="C2883" t="s">
        <v>192</v>
      </c>
      <c r="D2883" t="s">
        <v>4963</v>
      </c>
      <c r="E2883" s="190" t="s">
        <v>7452</v>
      </c>
    </row>
    <row r="2884" spans="1:5" hidden="1" x14ac:dyDescent="0.25">
      <c r="A2884">
        <v>43608</v>
      </c>
      <c r="B2884" t="s">
        <v>3138</v>
      </c>
      <c r="C2884" t="s">
        <v>192</v>
      </c>
      <c r="D2884" t="s">
        <v>4963</v>
      </c>
      <c r="E2884" s="190" t="s">
        <v>8395</v>
      </c>
    </row>
    <row r="2885" spans="1:5" hidden="1" x14ac:dyDescent="0.25">
      <c r="A2885">
        <v>11476</v>
      </c>
      <c r="B2885" t="s">
        <v>3139</v>
      </c>
      <c r="C2885" t="s">
        <v>192</v>
      </c>
      <c r="D2885" t="s">
        <v>4963</v>
      </c>
      <c r="E2885" s="190" t="s">
        <v>8395</v>
      </c>
    </row>
    <row r="2886" spans="1:5" hidden="1" x14ac:dyDescent="0.25">
      <c r="A2886">
        <v>40637</v>
      </c>
      <c r="B2886" t="s">
        <v>3140</v>
      </c>
      <c r="C2886" t="s">
        <v>192</v>
      </c>
      <c r="D2886" t="s">
        <v>4977</v>
      </c>
      <c r="E2886" s="190" t="s">
        <v>5811</v>
      </c>
    </row>
    <row r="2887" spans="1:5" hidden="1" x14ac:dyDescent="0.25">
      <c r="A2887">
        <v>13836</v>
      </c>
      <c r="B2887" t="s">
        <v>8396</v>
      </c>
      <c r="C2887" t="s">
        <v>192</v>
      </c>
      <c r="D2887" t="s">
        <v>4977</v>
      </c>
      <c r="E2887" s="190" t="s">
        <v>8397</v>
      </c>
    </row>
    <row r="2888" spans="1:5" hidden="1" x14ac:dyDescent="0.25">
      <c r="A2888">
        <v>14534</v>
      </c>
      <c r="B2888" t="s">
        <v>3141</v>
      </c>
      <c r="C2888" t="s">
        <v>192</v>
      </c>
      <c r="D2888" t="s">
        <v>4977</v>
      </c>
      <c r="E2888" s="190" t="s">
        <v>8398</v>
      </c>
    </row>
    <row r="2889" spans="1:5" hidden="1" x14ac:dyDescent="0.25">
      <c r="A2889">
        <v>14619</v>
      </c>
      <c r="B2889" t="s">
        <v>3142</v>
      </c>
      <c r="C2889" t="s">
        <v>192</v>
      </c>
      <c r="D2889" t="s">
        <v>4963</v>
      </c>
      <c r="E2889" s="190" t="s">
        <v>8399</v>
      </c>
    </row>
    <row r="2890" spans="1:5" hidden="1" x14ac:dyDescent="0.25">
      <c r="A2890">
        <v>14535</v>
      </c>
      <c r="B2890" t="s">
        <v>8400</v>
      </c>
      <c r="C2890" t="s">
        <v>192</v>
      </c>
      <c r="D2890" t="s">
        <v>4977</v>
      </c>
      <c r="E2890" s="190" t="s">
        <v>8401</v>
      </c>
    </row>
    <row r="2891" spans="1:5" hidden="1" x14ac:dyDescent="0.25">
      <c r="A2891">
        <v>39813</v>
      </c>
      <c r="B2891" t="s">
        <v>5812</v>
      </c>
      <c r="C2891" t="s">
        <v>192</v>
      </c>
      <c r="D2891" t="s">
        <v>4977</v>
      </c>
      <c r="E2891" s="190" t="s">
        <v>8402</v>
      </c>
    </row>
    <row r="2892" spans="1:5" hidden="1" x14ac:dyDescent="0.25">
      <c r="A2892">
        <v>40403</v>
      </c>
      <c r="B2892" t="s">
        <v>3143</v>
      </c>
      <c r="C2892" t="s">
        <v>192</v>
      </c>
      <c r="D2892" t="s">
        <v>4963</v>
      </c>
      <c r="E2892" s="190" t="s">
        <v>5813</v>
      </c>
    </row>
    <row r="2893" spans="1:5" hidden="1" x14ac:dyDescent="0.25">
      <c r="A2893">
        <v>12868</v>
      </c>
      <c r="B2893" t="s">
        <v>3144</v>
      </c>
      <c r="C2893" t="s">
        <v>223</v>
      </c>
      <c r="D2893" t="s">
        <v>4963</v>
      </c>
      <c r="E2893" s="190" t="s">
        <v>8403</v>
      </c>
    </row>
    <row r="2894" spans="1:5" hidden="1" x14ac:dyDescent="0.25">
      <c r="A2894">
        <v>40916</v>
      </c>
      <c r="B2894" t="s">
        <v>3145</v>
      </c>
      <c r="C2894" t="s">
        <v>224</v>
      </c>
      <c r="D2894" t="s">
        <v>4963</v>
      </c>
      <c r="E2894" s="190" t="s">
        <v>8404</v>
      </c>
    </row>
    <row r="2895" spans="1:5" hidden="1" x14ac:dyDescent="0.25">
      <c r="A2895">
        <v>4755</v>
      </c>
      <c r="B2895" t="s">
        <v>3146</v>
      </c>
      <c r="C2895" t="s">
        <v>223</v>
      </c>
      <c r="D2895" t="s">
        <v>4963</v>
      </c>
      <c r="E2895" s="190" t="s">
        <v>8405</v>
      </c>
    </row>
    <row r="2896" spans="1:5" hidden="1" x14ac:dyDescent="0.25">
      <c r="A2896">
        <v>41067</v>
      </c>
      <c r="B2896" t="s">
        <v>3147</v>
      </c>
      <c r="C2896" t="s">
        <v>224</v>
      </c>
      <c r="D2896" t="s">
        <v>4963</v>
      </c>
      <c r="E2896" s="190" t="s">
        <v>8406</v>
      </c>
    </row>
    <row r="2897" spans="1:5" hidden="1" x14ac:dyDescent="0.25">
      <c r="A2897">
        <v>38463</v>
      </c>
      <c r="B2897" t="s">
        <v>3148</v>
      </c>
      <c r="C2897" t="s">
        <v>192</v>
      </c>
      <c r="D2897" t="s">
        <v>4963</v>
      </c>
      <c r="E2897" s="190" t="s">
        <v>5815</v>
      </c>
    </row>
    <row r="2898" spans="1:5" hidden="1" x14ac:dyDescent="0.25">
      <c r="A2898">
        <v>40703</v>
      </c>
      <c r="B2898" t="s">
        <v>8407</v>
      </c>
      <c r="C2898" t="s">
        <v>192</v>
      </c>
      <c r="D2898" t="s">
        <v>4966</v>
      </c>
      <c r="E2898" s="190" t="s">
        <v>8408</v>
      </c>
    </row>
    <row r="2899" spans="1:5" hidden="1" x14ac:dyDescent="0.25">
      <c r="A2899">
        <v>14531</v>
      </c>
      <c r="B2899" t="s">
        <v>3149</v>
      </c>
      <c r="C2899" t="s">
        <v>192</v>
      </c>
      <c r="D2899" t="s">
        <v>4963</v>
      </c>
      <c r="E2899" s="190" t="s">
        <v>8409</v>
      </c>
    </row>
    <row r="2900" spans="1:5" hidden="1" x14ac:dyDescent="0.25">
      <c r="A2900">
        <v>36533</v>
      </c>
      <c r="B2900" t="s">
        <v>3150</v>
      </c>
      <c r="C2900" t="s">
        <v>192</v>
      </c>
      <c r="D2900" t="s">
        <v>4963</v>
      </c>
      <c r="E2900" s="190" t="s">
        <v>8410</v>
      </c>
    </row>
    <row r="2901" spans="1:5" hidden="1" x14ac:dyDescent="0.25">
      <c r="A2901">
        <v>11616</v>
      </c>
      <c r="B2901" t="s">
        <v>3151</v>
      </c>
      <c r="C2901" t="s">
        <v>192</v>
      </c>
      <c r="D2901" t="s">
        <v>4963</v>
      </c>
      <c r="E2901" s="190" t="s">
        <v>8411</v>
      </c>
    </row>
    <row r="2902" spans="1:5" hidden="1" x14ac:dyDescent="0.25">
      <c r="A2902">
        <v>41898</v>
      </c>
      <c r="B2902" t="s">
        <v>3152</v>
      </c>
      <c r="C2902" t="s">
        <v>192</v>
      </c>
      <c r="D2902" t="s">
        <v>4963</v>
      </c>
      <c r="E2902" s="190" t="s">
        <v>8412</v>
      </c>
    </row>
    <row r="2903" spans="1:5" hidden="1" x14ac:dyDescent="0.25">
      <c r="A2903">
        <v>13447</v>
      </c>
      <c r="B2903" t="s">
        <v>3153</v>
      </c>
      <c r="C2903" t="s">
        <v>192</v>
      </c>
      <c r="D2903" t="s">
        <v>4963</v>
      </c>
      <c r="E2903" s="190" t="s">
        <v>8413</v>
      </c>
    </row>
    <row r="2904" spans="1:5" hidden="1" x14ac:dyDescent="0.25">
      <c r="A2904">
        <v>14529</v>
      </c>
      <c r="B2904" t="s">
        <v>3154</v>
      </c>
      <c r="C2904" t="s">
        <v>192</v>
      </c>
      <c r="D2904" t="s">
        <v>4963</v>
      </c>
      <c r="E2904" s="190" t="s">
        <v>8414</v>
      </c>
    </row>
    <row r="2905" spans="1:5" hidden="1" x14ac:dyDescent="0.25">
      <c r="A2905">
        <v>10747</v>
      </c>
      <c r="B2905" t="s">
        <v>3155</v>
      </c>
      <c r="C2905" t="s">
        <v>192</v>
      </c>
      <c r="D2905" t="s">
        <v>4963</v>
      </c>
      <c r="E2905" s="190" t="s">
        <v>8415</v>
      </c>
    </row>
    <row r="2906" spans="1:5" hidden="1" x14ac:dyDescent="0.25">
      <c r="A2906">
        <v>36141</v>
      </c>
      <c r="B2906" t="s">
        <v>3156</v>
      </c>
      <c r="C2906" t="s">
        <v>192</v>
      </c>
      <c r="D2906" t="s">
        <v>4963</v>
      </c>
      <c r="E2906" s="190" t="s">
        <v>8416</v>
      </c>
    </row>
    <row r="2907" spans="1:5" hidden="1" x14ac:dyDescent="0.25">
      <c r="A2907">
        <v>43651</v>
      </c>
      <c r="B2907" t="s">
        <v>3157</v>
      </c>
      <c r="C2907" t="s">
        <v>208</v>
      </c>
      <c r="D2907" t="s">
        <v>4963</v>
      </c>
      <c r="E2907" s="190" t="s">
        <v>5434</v>
      </c>
    </row>
    <row r="2908" spans="1:5" hidden="1" x14ac:dyDescent="0.25">
      <c r="A2908">
        <v>43626</v>
      </c>
      <c r="B2908" t="s">
        <v>3158</v>
      </c>
      <c r="C2908" t="s">
        <v>208</v>
      </c>
      <c r="D2908" t="s">
        <v>4966</v>
      </c>
      <c r="E2908" s="190" t="s">
        <v>7784</v>
      </c>
    </row>
    <row r="2909" spans="1:5" hidden="1" x14ac:dyDescent="0.25">
      <c r="A2909">
        <v>39434</v>
      </c>
      <c r="B2909" t="s">
        <v>3159</v>
      </c>
      <c r="C2909" t="s">
        <v>208</v>
      </c>
      <c r="D2909" t="s">
        <v>4963</v>
      </c>
      <c r="E2909" s="190" t="s">
        <v>8417</v>
      </c>
    </row>
    <row r="2910" spans="1:5" hidden="1" x14ac:dyDescent="0.25">
      <c r="A2910">
        <v>39433</v>
      </c>
      <c r="B2910" t="s">
        <v>3160</v>
      </c>
      <c r="C2910" t="s">
        <v>208</v>
      </c>
      <c r="D2910" t="s">
        <v>4963</v>
      </c>
      <c r="E2910" s="190" t="s">
        <v>6890</v>
      </c>
    </row>
    <row r="2911" spans="1:5" hidden="1" x14ac:dyDescent="0.25">
      <c r="A2911">
        <v>4049</v>
      </c>
      <c r="B2911" t="s">
        <v>3161</v>
      </c>
      <c r="C2911" t="s">
        <v>193</v>
      </c>
      <c r="D2911" t="s">
        <v>4963</v>
      </c>
      <c r="E2911" s="190" t="s">
        <v>8418</v>
      </c>
    </row>
    <row r="2912" spans="1:5" hidden="1" x14ac:dyDescent="0.25">
      <c r="A2912">
        <v>38120</v>
      </c>
      <c r="B2912" t="s">
        <v>3162</v>
      </c>
      <c r="C2912" t="s">
        <v>208</v>
      </c>
      <c r="D2912" t="s">
        <v>4963</v>
      </c>
      <c r="E2912" s="190" t="s">
        <v>8419</v>
      </c>
    </row>
    <row r="2913" spans="1:5" hidden="1" x14ac:dyDescent="0.25">
      <c r="A2913">
        <v>43652</v>
      </c>
      <c r="B2913" t="s">
        <v>3163</v>
      </c>
      <c r="C2913" t="s">
        <v>208</v>
      </c>
      <c r="D2913" t="s">
        <v>4963</v>
      </c>
      <c r="E2913" s="190" t="s">
        <v>5273</v>
      </c>
    </row>
    <row r="2914" spans="1:5" hidden="1" x14ac:dyDescent="0.25">
      <c r="A2914">
        <v>10498</v>
      </c>
      <c r="B2914" t="s">
        <v>3164</v>
      </c>
      <c r="C2914" t="s">
        <v>208</v>
      </c>
      <c r="D2914" t="s">
        <v>4963</v>
      </c>
      <c r="E2914" s="190" t="s">
        <v>8420</v>
      </c>
    </row>
    <row r="2915" spans="1:5" hidden="1" x14ac:dyDescent="0.25">
      <c r="A2915">
        <v>4823</v>
      </c>
      <c r="B2915" t="s">
        <v>3165</v>
      </c>
      <c r="C2915" t="s">
        <v>208</v>
      </c>
      <c r="D2915" t="s">
        <v>4963</v>
      </c>
      <c r="E2915" s="190" t="s">
        <v>5380</v>
      </c>
    </row>
    <row r="2916" spans="1:5" hidden="1" x14ac:dyDescent="0.25">
      <c r="A2916">
        <v>38877</v>
      </c>
      <c r="B2916" t="s">
        <v>3166</v>
      </c>
      <c r="C2916" t="s">
        <v>208</v>
      </c>
      <c r="D2916" t="s">
        <v>4963</v>
      </c>
      <c r="E2916" s="190" t="s">
        <v>2018</v>
      </c>
    </row>
    <row r="2917" spans="1:5" hidden="1" x14ac:dyDescent="0.25">
      <c r="A2917">
        <v>34546</v>
      </c>
      <c r="B2917" t="s">
        <v>3167</v>
      </c>
      <c r="C2917" t="s">
        <v>208</v>
      </c>
      <c r="D2917" t="s">
        <v>4963</v>
      </c>
      <c r="E2917" s="190" t="s">
        <v>6619</v>
      </c>
    </row>
    <row r="2918" spans="1:5" hidden="1" x14ac:dyDescent="0.25">
      <c r="A2918">
        <v>41387</v>
      </c>
      <c r="B2918" t="s">
        <v>3168</v>
      </c>
      <c r="C2918" t="s">
        <v>194</v>
      </c>
      <c r="D2918" t="s">
        <v>4977</v>
      </c>
      <c r="E2918" s="190" t="s">
        <v>5291</v>
      </c>
    </row>
    <row r="2919" spans="1:5" hidden="1" x14ac:dyDescent="0.25">
      <c r="A2919">
        <v>41388</v>
      </c>
      <c r="B2919" t="s">
        <v>3169</v>
      </c>
      <c r="C2919" t="s">
        <v>194</v>
      </c>
      <c r="D2919" t="s">
        <v>4977</v>
      </c>
      <c r="E2919" s="190" t="s">
        <v>6441</v>
      </c>
    </row>
    <row r="2920" spans="1:5" hidden="1" x14ac:dyDescent="0.25">
      <c r="A2920">
        <v>41380</v>
      </c>
      <c r="B2920" t="s">
        <v>3170</v>
      </c>
      <c r="C2920" t="s">
        <v>192</v>
      </c>
      <c r="D2920" t="s">
        <v>4977</v>
      </c>
      <c r="E2920" s="190" t="s">
        <v>6442</v>
      </c>
    </row>
    <row r="2921" spans="1:5" hidden="1" x14ac:dyDescent="0.25">
      <c r="A2921">
        <v>41381</v>
      </c>
      <c r="B2921" t="s">
        <v>3171</v>
      </c>
      <c r="C2921" t="s">
        <v>192</v>
      </c>
      <c r="D2921" t="s">
        <v>4977</v>
      </c>
      <c r="E2921" s="190" t="s">
        <v>6443</v>
      </c>
    </row>
    <row r="2922" spans="1:5" hidden="1" x14ac:dyDescent="0.25">
      <c r="A2922">
        <v>41382</v>
      </c>
      <c r="B2922" t="s">
        <v>3172</v>
      </c>
      <c r="C2922" t="s">
        <v>192</v>
      </c>
      <c r="D2922" t="s">
        <v>4977</v>
      </c>
      <c r="E2922" s="190" t="s">
        <v>6444</v>
      </c>
    </row>
    <row r="2923" spans="1:5" hidden="1" x14ac:dyDescent="0.25">
      <c r="A2923">
        <v>41383</v>
      </c>
      <c r="B2923" t="s">
        <v>3173</v>
      </c>
      <c r="C2923" t="s">
        <v>192</v>
      </c>
      <c r="D2923" t="s">
        <v>4977</v>
      </c>
      <c r="E2923" s="190" t="s">
        <v>6445</v>
      </c>
    </row>
    <row r="2924" spans="1:5" hidden="1" x14ac:dyDescent="0.25">
      <c r="A2924">
        <v>41385</v>
      </c>
      <c r="B2924" t="s">
        <v>3174</v>
      </c>
      <c r="C2924" t="s">
        <v>192</v>
      </c>
      <c r="D2924" t="s">
        <v>4977</v>
      </c>
      <c r="E2924" s="190" t="s">
        <v>6446</v>
      </c>
    </row>
    <row r="2925" spans="1:5" hidden="1" x14ac:dyDescent="0.25">
      <c r="A2925">
        <v>11079</v>
      </c>
      <c r="B2925" t="s">
        <v>3175</v>
      </c>
      <c r="C2925" t="s">
        <v>222</v>
      </c>
      <c r="D2925" t="s">
        <v>4963</v>
      </c>
      <c r="E2925" s="190" t="s">
        <v>8421</v>
      </c>
    </row>
    <row r="2926" spans="1:5" hidden="1" x14ac:dyDescent="0.25">
      <c r="A2926">
        <v>11082</v>
      </c>
      <c r="B2926" t="s">
        <v>3176</v>
      </c>
      <c r="C2926" t="s">
        <v>222</v>
      </c>
      <c r="D2926" t="s">
        <v>4963</v>
      </c>
      <c r="E2926" s="190" t="s">
        <v>8421</v>
      </c>
    </row>
    <row r="2927" spans="1:5" hidden="1" x14ac:dyDescent="0.25">
      <c r="A2927">
        <v>4058</v>
      </c>
      <c r="B2927" t="s">
        <v>5814</v>
      </c>
      <c r="C2927" t="s">
        <v>223</v>
      </c>
      <c r="D2927" t="s">
        <v>4963</v>
      </c>
      <c r="E2927" s="190" t="s">
        <v>8422</v>
      </c>
    </row>
    <row r="2928" spans="1:5" hidden="1" x14ac:dyDescent="0.25">
      <c r="A2928">
        <v>40974</v>
      </c>
      <c r="B2928" t="s">
        <v>3177</v>
      </c>
      <c r="C2928" t="s">
        <v>224</v>
      </c>
      <c r="D2928" t="s">
        <v>4963</v>
      </c>
      <c r="E2928" s="190" t="s">
        <v>8423</v>
      </c>
    </row>
    <row r="2929" spans="1:5" hidden="1" x14ac:dyDescent="0.25">
      <c r="A2929">
        <v>34794</v>
      </c>
      <c r="B2929" t="s">
        <v>3178</v>
      </c>
      <c r="C2929" t="s">
        <v>223</v>
      </c>
      <c r="D2929" t="s">
        <v>4963</v>
      </c>
      <c r="E2929" s="190" t="s">
        <v>8424</v>
      </c>
    </row>
    <row r="2930" spans="1:5" hidden="1" x14ac:dyDescent="0.25">
      <c r="A2930">
        <v>40925</v>
      </c>
      <c r="B2930" t="s">
        <v>3179</v>
      </c>
      <c r="C2930" t="s">
        <v>224</v>
      </c>
      <c r="D2930" t="s">
        <v>4963</v>
      </c>
      <c r="E2930" s="190" t="s">
        <v>8425</v>
      </c>
    </row>
    <row r="2931" spans="1:5" hidden="1" x14ac:dyDescent="0.25">
      <c r="A2931">
        <v>13741</v>
      </c>
      <c r="B2931" t="s">
        <v>3180</v>
      </c>
      <c r="C2931" t="s">
        <v>192</v>
      </c>
      <c r="D2931" t="s">
        <v>4963</v>
      </c>
      <c r="E2931" s="190" t="s">
        <v>8426</v>
      </c>
    </row>
    <row r="2932" spans="1:5" hidden="1" x14ac:dyDescent="0.25">
      <c r="A2932">
        <v>3288</v>
      </c>
      <c r="B2932" t="s">
        <v>3181</v>
      </c>
      <c r="C2932" t="s">
        <v>194</v>
      </c>
      <c r="D2932" t="s">
        <v>4966</v>
      </c>
      <c r="E2932" s="190" t="s">
        <v>5858</v>
      </c>
    </row>
    <row r="2933" spans="1:5" hidden="1" x14ac:dyDescent="0.25">
      <c r="A2933">
        <v>13587</v>
      </c>
      <c r="B2933" t="s">
        <v>3182</v>
      </c>
      <c r="C2933" t="s">
        <v>194</v>
      </c>
      <c r="D2933" t="s">
        <v>4963</v>
      </c>
      <c r="E2933" s="190" t="s">
        <v>6346</v>
      </c>
    </row>
    <row r="2934" spans="1:5" hidden="1" x14ac:dyDescent="0.25">
      <c r="A2934">
        <v>38598</v>
      </c>
      <c r="B2934" t="s">
        <v>3183</v>
      </c>
      <c r="C2934" t="s">
        <v>192</v>
      </c>
      <c r="D2934" t="s">
        <v>4963</v>
      </c>
      <c r="E2934" s="190" t="s">
        <v>7334</v>
      </c>
    </row>
    <row r="2935" spans="1:5" hidden="1" x14ac:dyDescent="0.25">
      <c r="A2935">
        <v>38595</v>
      </c>
      <c r="B2935" t="s">
        <v>3184</v>
      </c>
      <c r="C2935" t="s">
        <v>192</v>
      </c>
      <c r="D2935" t="s">
        <v>4963</v>
      </c>
      <c r="E2935" s="190" t="s">
        <v>268</v>
      </c>
    </row>
    <row r="2936" spans="1:5" hidden="1" x14ac:dyDescent="0.25">
      <c r="A2936">
        <v>38592</v>
      </c>
      <c r="B2936" t="s">
        <v>3185</v>
      </c>
      <c r="C2936" t="s">
        <v>192</v>
      </c>
      <c r="D2936" t="s">
        <v>4963</v>
      </c>
      <c r="E2936" s="190" t="s">
        <v>253</v>
      </c>
    </row>
    <row r="2937" spans="1:5" hidden="1" x14ac:dyDescent="0.25">
      <c r="A2937">
        <v>38588</v>
      </c>
      <c r="B2937" t="s">
        <v>3186</v>
      </c>
      <c r="C2937" t="s">
        <v>192</v>
      </c>
      <c r="D2937" t="s">
        <v>4963</v>
      </c>
      <c r="E2937" s="190" t="s">
        <v>8427</v>
      </c>
    </row>
    <row r="2938" spans="1:5" hidden="1" x14ac:dyDescent="0.25">
      <c r="A2938">
        <v>38593</v>
      </c>
      <c r="B2938" t="s">
        <v>3187</v>
      </c>
      <c r="C2938" t="s">
        <v>192</v>
      </c>
      <c r="D2938" t="s">
        <v>4963</v>
      </c>
      <c r="E2938" s="190" t="s">
        <v>8428</v>
      </c>
    </row>
    <row r="2939" spans="1:5" hidden="1" x14ac:dyDescent="0.25">
      <c r="A2939">
        <v>38589</v>
      </c>
      <c r="B2939" t="s">
        <v>3188</v>
      </c>
      <c r="C2939" t="s">
        <v>192</v>
      </c>
      <c r="D2939" t="s">
        <v>4963</v>
      </c>
      <c r="E2939" s="190" t="s">
        <v>5004</v>
      </c>
    </row>
    <row r="2940" spans="1:5" hidden="1" x14ac:dyDescent="0.25">
      <c r="A2940">
        <v>38594</v>
      </c>
      <c r="B2940" t="s">
        <v>3189</v>
      </c>
      <c r="C2940" t="s">
        <v>192</v>
      </c>
      <c r="D2940" t="s">
        <v>4963</v>
      </c>
      <c r="E2940" s="190" t="s">
        <v>8429</v>
      </c>
    </row>
    <row r="2941" spans="1:5" hidden="1" x14ac:dyDescent="0.25">
      <c r="A2941">
        <v>34773</v>
      </c>
      <c r="B2941" t="s">
        <v>3190</v>
      </c>
      <c r="C2941" t="s">
        <v>192</v>
      </c>
      <c r="D2941" t="s">
        <v>4963</v>
      </c>
      <c r="E2941" s="190" t="s">
        <v>226</v>
      </c>
    </row>
    <row r="2942" spans="1:5" hidden="1" x14ac:dyDescent="0.25">
      <c r="A2942">
        <v>34769</v>
      </c>
      <c r="B2942" t="s">
        <v>3191</v>
      </c>
      <c r="C2942" t="s">
        <v>192</v>
      </c>
      <c r="D2942" t="s">
        <v>4963</v>
      </c>
      <c r="E2942" s="190" t="s">
        <v>7330</v>
      </c>
    </row>
    <row r="2943" spans="1:5" hidden="1" x14ac:dyDescent="0.25">
      <c r="A2943">
        <v>34763</v>
      </c>
      <c r="B2943" t="s">
        <v>3192</v>
      </c>
      <c r="C2943" t="s">
        <v>192</v>
      </c>
      <c r="D2943" t="s">
        <v>4963</v>
      </c>
      <c r="E2943" s="190" t="s">
        <v>6497</v>
      </c>
    </row>
    <row r="2944" spans="1:5" hidden="1" x14ac:dyDescent="0.25">
      <c r="A2944">
        <v>34774</v>
      </c>
      <c r="B2944" t="s">
        <v>3193</v>
      </c>
      <c r="C2944" t="s">
        <v>192</v>
      </c>
      <c r="D2944" t="s">
        <v>4963</v>
      </c>
      <c r="E2944" s="190" t="s">
        <v>6448</v>
      </c>
    </row>
    <row r="2945" spans="1:5" hidden="1" x14ac:dyDescent="0.25">
      <c r="A2945">
        <v>34771</v>
      </c>
      <c r="B2945" t="s">
        <v>3194</v>
      </c>
      <c r="C2945" t="s">
        <v>192</v>
      </c>
      <c r="D2945" t="s">
        <v>4963</v>
      </c>
      <c r="E2945" s="190" t="s">
        <v>6407</v>
      </c>
    </row>
    <row r="2946" spans="1:5" hidden="1" x14ac:dyDescent="0.25">
      <c r="A2946">
        <v>34764</v>
      </c>
      <c r="B2946" t="s">
        <v>3196</v>
      </c>
      <c r="C2946" t="s">
        <v>192</v>
      </c>
      <c r="D2946" t="s">
        <v>4963</v>
      </c>
      <c r="E2946" s="190" t="s">
        <v>7471</v>
      </c>
    </row>
    <row r="2947" spans="1:5" hidden="1" x14ac:dyDescent="0.25">
      <c r="A2947">
        <v>34788</v>
      </c>
      <c r="B2947" t="s">
        <v>8430</v>
      </c>
      <c r="C2947" t="s">
        <v>192</v>
      </c>
      <c r="D2947" t="s">
        <v>4963</v>
      </c>
      <c r="E2947" s="190" t="s">
        <v>265</v>
      </c>
    </row>
    <row r="2948" spans="1:5" hidden="1" x14ac:dyDescent="0.25">
      <c r="A2948">
        <v>34781</v>
      </c>
      <c r="B2948" t="s">
        <v>8431</v>
      </c>
      <c r="C2948" t="s">
        <v>192</v>
      </c>
      <c r="D2948" t="s">
        <v>4963</v>
      </c>
      <c r="E2948" s="190" t="s">
        <v>5816</v>
      </c>
    </row>
    <row r="2949" spans="1:5" hidden="1" x14ac:dyDescent="0.25">
      <c r="A2949">
        <v>41682</v>
      </c>
      <c r="B2949" t="s">
        <v>3197</v>
      </c>
      <c r="C2949" t="s">
        <v>192</v>
      </c>
      <c r="D2949" t="s">
        <v>4963</v>
      </c>
      <c r="E2949" s="190" t="s">
        <v>5817</v>
      </c>
    </row>
    <row r="2950" spans="1:5" hidden="1" x14ac:dyDescent="0.25">
      <c r="A2950">
        <v>41683</v>
      </c>
      <c r="B2950" t="s">
        <v>3198</v>
      </c>
      <c r="C2950" t="s">
        <v>192</v>
      </c>
      <c r="D2950" t="s">
        <v>4963</v>
      </c>
      <c r="E2950" s="190" t="s">
        <v>5153</v>
      </c>
    </row>
    <row r="2951" spans="1:5" hidden="1" x14ac:dyDescent="0.25">
      <c r="A2951">
        <v>41680</v>
      </c>
      <c r="B2951" t="s">
        <v>3199</v>
      </c>
      <c r="C2951" t="s">
        <v>192</v>
      </c>
      <c r="D2951" t="s">
        <v>4963</v>
      </c>
      <c r="E2951" s="190" t="s">
        <v>5818</v>
      </c>
    </row>
    <row r="2952" spans="1:5" hidden="1" x14ac:dyDescent="0.25">
      <c r="A2952">
        <v>41679</v>
      </c>
      <c r="B2952" t="s">
        <v>3200</v>
      </c>
      <c r="C2952" t="s">
        <v>192</v>
      </c>
      <c r="D2952" t="s">
        <v>4963</v>
      </c>
      <c r="E2952" s="190" t="s">
        <v>5819</v>
      </c>
    </row>
    <row r="2953" spans="1:5" hidden="1" x14ac:dyDescent="0.25">
      <c r="A2953">
        <v>41681</v>
      </c>
      <c r="B2953" t="s">
        <v>3201</v>
      </c>
      <c r="C2953" t="s">
        <v>192</v>
      </c>
      <c r="D2953" t="s">
        <v>4963</v>
      </c>
      <c r="E2953" s="190" t="s">
        <v>5820</v>
      </c>
    </row>
    <row r="2954" spans="1:5" hidden="1" x14ac:dyDescent="0.25">
      <c r="A2954">
        <v>43386</v>
      </c>
      <c r="B2954" t="s">
        <v>3202</v>
      </c>
      <c r="C2954" t="s">
        <v>192</v>
      </c>
      <c r="D2954" t="s">
        <v>4963</v>
      </c>
      <c r="E2954" s="190" t="s">
        <v>5006</v>
      </c>
    </row>
    <row r="2955" spans="1:5" hidden="1" x14ac:dyDescent="0.25">
      <c r="A2955">
        <v>4059</v>
      </c>
      <c r="B2955" t="s">
        <v>3203</v>
      </c>
      <c r="C2955" t="s">
        <v>194</v>
      </c>
      <c r="D2955" t="s">
        <v>4963</v>
      </c>
      <c r="E2955" s="190" t="s">
        <v>5817</v>
      </c>
    </row>
    <row r="2956" spans="1:5" hidden="1" x14ac:dyDescent="0.25">
      <c r="A2956">
        <v>4062</v>
      </c>
      <c r="B2956" t="s">
        <v>3204</v>
      </c>
      <c r="C2956" t="s">
        <v>192</v>
      </c>
      <c r="D2956" t="s">
        <v>4963</v>
      </c>
      <c r="E2956" s="190" t="s">
        <v>5817</v>
      </c>
    </row>
    <row r="2957" spans="1:5" hidden="1" x14ac:dyDescent="0.25">
      <c r="A2957">
        <v>4061</v>
      </c>
      <c r="B2957" t="s">
        <v>3205</v>
      </c>
      <c r="C2957" t="s">
        <v>192</v>
      </c>
      <c r="D2957" t="s">
        <v>4963</v>
      </c>
      <c r="E2957" s="190" t="s">
        <v>5821</v>
      </c>
    </row>
    <row r="2958" spans="1:5" hidden="1" x14ac:dyDescent="0.25">
      <c r="A2958">
        <v>41315</v>
      </c>
      <c r="B2958" t="s">
        <v>3206</v>
      </c>
      <c r="C2958" t="s">
        <v>208</v>
      </c>
      <c r="D2958" t="s">
        <v>4963</v>
      </c>
      <c r="E2958" s="190" t="s">
        <v>6892</v>
      </c>
    </row>
    <row r="2959" spans="1:5" hidden="1" x14ac:dyDescent="0.25">
      <c r="A2959">
        <v>43148</v>
      </c>
      <c r="B2959" t="s">
        <v>3207</v>
      </c>
      <c r="C2959" t="s">
        <v>208</v>
      </c>
      <c r="D2959" t="s">
        <v>4963</v>
      </c>
      <c r="E2959" s="190" t="s">
        <v>6367</v>
      </c>
    </row>
    <row r="2960" spans="1:5" hidden="1" x14ac:dyDescent="0.25">
      <c r="A2960">
        <v>43147</v>
      </c>
      <c r="B2960" t="s">
        <v>3208</v>
      </c>
      <c r="C2960" t="s">
        <v>208</v>
      </c>
      <c r="D2960" t="s">
        <v>4963</v>
      </c>
      <c r="E2960" s="190" t="s">
        <v>6413</v>
      </c>
    </row>
    <row r="2961" spans="1:5" hidden="1" x14ac:dyDescent="0.25">
      <c r="A2961">
        <v>10608</v>
      </c>
      <c r="B2961" t="s">
        <v>3209</v>
      </c>
      <c r="C2961" t="s">
        <v>192</v>
      </c>
      <c r="D2961" t="s">
        <v>4977</v>
      </c>
      <c r="E2961" s="190" t="s">
        <v>8432</v>
      </c>
    </row>
    <row r="2962" spans="1:5" hidden="1" x14ac:dyDescent="0.25">
      <c r="A2962">
        <v>4069</v>
      </c>
      <c r="B2962" t="s">
        <v>3210</v>
      </c>
      <c r="C2962" t="s">
        <v>223</v>
      </c>
      <c r="D2962" t="s">
        <v>4963</v>
      </c>
      <c r="E2962" s="190" t="s">
        <v>8433</v>
      </c>
    </row>
    <row r="2963" spans="1:5" hidden="1" x14ac:dyDescent="0.25">
      <c r="A2963">
        <v>40819</v>
      </c>
      <c r="B2963" t="s">
        <v>3211</v>
      </c>
      <c r="C2963" t="s">
        <v>224</v>
      </c>
      <c r="D2963" t="s">
        <v>4963</v>
      </c>
      <c r="E2963" s="190" t="s">
        <v>8434</v>
      </c>
    </row>
    <row r="2964" spans="1:5" hidden="1" x14ac:dyDescent="0.25">
      <c r="A2964">
        <v>34361</v>
      </c>
      <c r="B2964" t="s">
        <v>3212</v>
      </c>
      <c r="C2964" t="s">
        <v>208</v>
      </c>
      <c r="D2964" t="s">
        <v>4963</v>
      </c>
      <c r="E2964" s="190" t="s">
        <v>5538</v>
      </c>
    </row>
    <row r="2965" spans="1:5" hidden="1" x14ac:dyDescent="0.25">
      <c r="A2965">
        <v>36512</v>
      </c>
      <c r="B2965" t="s">
        <v>3213</v>
      </c>
      <c r="C2965" t="s">
        <v>192</v>
      </c>
      <c r="D2965" t="s">
        <v>4963</v>
      </c>
      <c r="E2965" s="190" t="s">
        <v>5823</v>
      </c>
    </row>
    <row r="2966" spans="1:5" hidden="1" x14ac:dyDescent="0.25">
      <c r="A2966">
        <v>44478</v>
      </c>
      <c r="B2966" t="s">
        <v>3214</v>
      </c>
      <c r="C2966" t="s">
        <v>208</v>
      </c>
      <c r="D2966" t="s">
        <v>4963</v>
      </c>
      <c r="E2966" s="190" t="s">
        <v>8435</v>
      </c>
    </row>
    <row r="2967" spans="1:5" hidden="1" x14ac:dyDescent="0.25">
      <c r="A2967">
        <v>44477</v>
      </c>
      <c r="B2967" t="s">
        <v>3215</v>
      </c>
      <c r="C2967" t="s">
        <v>208</v>
      </c>
      <c r="D2967" t="s">
        <v>4963</v>
      </c>
      <c r="E2967" s="190" t="s">
        <v>8435</v>
      </c>
    </row>
    <row r="2968" spans="1:5" hidden="1" x14ac:dyDescent="0.25">
      <c r="A2968">
        <v>11697</v>
      </c>
      <c r="B2968" t="s">
        <v>3216</v>
      </c>
      <c r="C2968" t="s">
        <v>192</v>
      </c>
      <c r="D2968" t="s">
        <v>4963</v>
      </c>
      <c r="E2968" s="190" t="s">
        <v>8436</v>
      </c>
    </row>
    <row r="2969" spans="1:5" hidden="1" x14ac:dyDescent="0.25">
      <c r="A2969">
        <v>11698</v>
      </c>
      <c r="B2969" t="s">
        <v>3217</v>
      </c>
      <c r="C2969" t="s">
        <v>192</v>
      </c>
      <c r="D2969" t="s">
        <v>4963</v>
      </c>
      <c r="E2969" s="190" t="s">
        <v>8437</v>
      </c>
    </row>
    <row r="2970" spans="1:5" hidden="1" x14ac:dyDescent="0.25">
      <c r="A2970">
        <v>11699</v>
      </c>
      <c r="B2970" t="s">
        <v>3218</v>
      </c>
      <c r="C2970" t="s">
        <v>192</v>
      </c>
      <c r="D2970" t="s">
        <v>4963</v>
      </c>
      <c r="E2970" s="190" t="s">
        <v>8438</v>
      </c>
    </row>
    <row r="2971" spans="1:5" hidden="1" x14ac:dyDescent="0.25">
      <c r="A2971">
        <v>10432</v>
      </c>
      <c r="B2971" t="s">
        <v>5824</v>
      </c>
      <c r="C2971" t="s">
        <v>192</v>
      </c>
      <c r="D2971" t="s">
        <v>4963</v>
      </c>
      <c r="E2971" s="190" t="s">
        <v>8439</v>
      </c>
    </row>
    <row r="2972" spans="1:5" hidden="1" x14ac:dyDescent="0.25">
      <c r="A2972">
        <v>44020</v>
      </c>
      <c r="B2972" t="s">
        <v>3219</v>
      </c>
      <c r="C2972" t="s">
        <v>192</v>
      </c>
      <c r="D2972" t="s">
        <v>4963</v>
      </c>
      <c r="E2972" s="190" t="s">
        <v>8440</v>
      </c>
    </row>
    <row r="2973" spans="1:5" hidden="1" x14ac:dyDescent="0.25">
      <c r="A2973">
        <v>41420</v>
      </c>
      <c r="B2973" t="s">
        <v>3220</v>
      </c>
      <c r="C2973" t="s">
        <v>192</v>
      </c>
      <c r="D2973" t="s">
        <v>4977</v>
      </c>
      <c r="E2973" s="190" t="s">
        <v>6449</v>
      </c>
    </row>
    <row r="2974" spans="1:5" hidden="1" x14ac:dyDescent="0.25">
      <c r="A2974">
        <v>41422</v>
      </c>
      <c r="B2974" t="s">
        <v>3221</v>
      </c>
      <c r="C2974" t="s">
        <v>192</v>
      </c>
      <c r="D2974" t="s">
        <v>4977</v>
      </c>
      <c r="E2974" s="190" t="s">
        <v>6450</v>
      </c>
    </row>
    <row r="2975" spans="1:5" hidden="1" x14ac:dyDescent="0.25">
      <c r="A2975">
        <v>41425</v>
      </c>
      <c r="B2975" t="s">
        <v>3222</v>
      </c>
      <c r="C2975" t="s">
        <v>192</v>
      </c>
      <c r="D2975" t="s">
        <v>4977</v>
      </c>
      <c r="E2975" s="190" t="s">
        <v>4063</v>
      </c>
    </row>
    <row r="2976" spans="1:5" hidden="1" x14ac:dyDescent="0.25">
      <c r="A2976">
        <v>41426</v>
      </c>
      <c r="B2976" t="s">
        <v>3223</v>
      </c>
      <c r="C2976" t="s">
        <v>192</v>
      </c>
      <c r="D2976" t="s">
        <v>4977</v>
      </c>
      <c r="E2976" s="190" t="s">
        <v>6451</v>
      </c>
    </row>
    <row r="2977" spans="1:5" hidden="1" x14ac:dyDescent="0.25">
      <c r="A2977">
        <v>41419</v>
      </c>
      <c r="B2977" t="s">
        <v>3224</v>
      </c>
      <c r="C2977" t="s">
        <v>192</v>
      </c>
      <c r="D2977" t="s">
        <v>4977</v>
      </c>
      <c r="E2977" s="190" t="s">
        <v>6452</v>
      </c>
    </row>
    <row r="2978" spans="1:5" hidden="1" x14ac:dyDescent="0.25">
      <c r="A2978">
        <v>41421</v>
      </c>
      <c r="B2978" t="s">
        <v>3225</v>
      </c>
      <c r="C2978" t="s">
        <v>192</v>
      </c>
      <c r="D2978" t="s">
        <v>4977</v>
      </c>
      <c r="E2978" s="190" t="s">
        <v>6080</v>
      </c>
    </row>
    <row r="2979" spans="1:5" hidden="1" x14ac:dyDescent="0.25">
      <c r="A2979">
        <v>41414</v>
      </c>
      <c r="B2979" t="s">
        <v>3226</v>
      </c>
      <c r="C2979" t="s">
        <v>192</v>
      </c>
      <c r="D2979" t="s">
        <v>4977</v>
      </c>
      <c r="E2979" s="190" t="s">
        <v>6453</v>
      </c>
    </row>
    <row r="2980" spans="1:5" hidden="1" x14ac:dyDescent="0.25">
      <c r="A2980">
        <v>41415</v>
      </c>
      <c r="B2980" t="s">
        <v>3227</v>
      </c>
      <c r="C2980" t="s">
        <v>192</v>
      </c>
      <c r="D2980" t="s">
        <v>4977</v>
      </c>
      <c r="E2980" s="190" t="s">
        <v>6454</v>
      </c>
    </row>
    <row r="2981" spans="1:5" hidden="1" x14ac:dyDescent="0.25">
      <c r="A2981">
        <v>37514</v>
      </c>
      <c r="B2981" t="s">
        <v>3228</v>
      </c>
      <c r="C2981" t="s">
        <v>192</v>
      </c>
      <c r="D2981" t="s">
        <v>4977</v>
      </c>
      <c r="E2981" s="190" t="s">
        <v>8441</v>
      </c>
    </row>
    <row r="2982" spans="1:5" hidden="1" x14ac:dyDescent="0.25">
      <c r="A2982">
        <v>37519</v>
      </c>
      <c r="B2982" t="s">
        <v>3229</v>
      </c>
      <c r="C2982" t="s">
        <v>192</v>
      </c>
      <c r="D2982" t="s">
        <v>4977</v>
      </c>
      <c r="E2982" s="190" t="s">
        <v>8442</v>
      </c>
    </row>
    <row r="2983" spans="1:5" hidden="1" x14ac:dyDescent="0.25">
      <c r="A2983">
        <v>37520</v>
      </c>
      <c r="B2983" t="s">
        <v>3230</v>
      </c>
      <c r="C2983" t="s">
        <v>192</v>
      </c>
      <c r="D2983" t="s">
        <v>4977</v>
      </c>
      <c r="E2983" s="190" t="s">
        <v>8443</v>
      </c>
    </row>
    <row r="2984" spans="1:5" hidden="1" x14ac:dyDescent="0.25">
      <c r="A2984">
        <v>37521</v>
      </c>
      <c r="B2984" t="s">
        <v>3231</v>
      </c>
      <c r="C2984" t="s">
        <v>192</v>
      </c>
      <c r="D2984" t="s">
        <v>4977</v>
      </c>
      <c r="E2984" s="190" t="s">
        <v>8444</v>
      </c>
    </row>
    <row r="2985" spans="1:5" hidden="1" x14ac:dyDescent="0.25">
      <c r="A2985">
        <v>37522</v>
      </c>
      <c r="B2985" t="s">
        <v>3232</v>
      </c>
      <c r="C2985" t="s">
        <v>192</v>
      </c>
      <c r="D2985" t="s">
        <v>4977</v>
      </c>
      <c r="E2985" s="190" t="s">
        <v>8445</v>
      </c>
    </row>
    <row r="2986" spans="1:5" hidden="1" x14ac:dyDescent="0.25">
      <c r="A2986">
        <v>37546</v>
      </c>
      <c r="B2986" t="s">
        <v>3233</v>
      </c>
      <c r="C2986" t="s">
        <v>192</v>
      </c>
      <c r="D2986" t="s">
        <v>4963</v>
      </c>
      <c r="E2986" s="190" t="s">
        <v>5825</v>
      </c>
    </row>
    <row r="2987" spans="1:5" hidden="1" x14ac:dyDescent="0.25">
      <c r="A2987">
        <v>37544</v>
      </c>
      <c r="B2987" t="s">
        <v>3234</v>
      </c>
      <c r="C2987" t="s">
        <v>192</v>
      </c>
      <c r="D2987" t="s">
        <v>4963</v>
      </c>
      <c r="E2987" s="190" t="s">
        <v>5826</v>
      </c>
    </row>
    <row r="2988" spans="1:5" hidden="1" x14ac:dyDescent="0.25">
      <c r="A2988">
        <v>37545</v>
      </c>
      <c r="B2988" t="s">
        <v>3235</v>
      </c>
      <c r="C2988" t="s">
        <v>192</v>
      </c>
      <c r="D2988" t="s">
        <v>4963</v>
      </c>
      <c r="E2988" s="190" t="s">
        <v>5827</v>
      </c>
    </row>
    <row r="2989" spans="1:5" hidden="1" x14ac:dyDescent="0.25">
      <c r="A2989">
        <v>36793</v>
      </c>
      <c r="B2989" t="s">
        <v>3236</v>
      </c>
      <c r="C2989" t="s">
        <v>192</v>
      </c>
      <c r="D2989" t="s">
        <v>4963</v>
      </c>
      <c r="E2989" s="190" t="s">
        <v>5828</v>
      </c>
    </row>
    <row r="2990" spans="1:5" hidden="1" x14ac:dyDescent="0.25">
      <c r="A2990">
        <v>11769</v>
      </c>
      <c r="B2990" t="s">
        <v>3237</v>
      </c>
      <c r="C2990" t="s">
        <v>192</v>
      </c>
      <c r="D2990" t="s">
        <v>4963</v>
      </c>
      <c r="E2990" s="190" t="s">
        <v>5829</v>
      </c>
    </row>
    <row r="2991" spans="1:5" hidden="1" x14ac:dyDescent="0.25">
      <c r="A2991">
        <v>11771</v>
      </c>
      <c r="B2991" t="s">
        <v>3238</v>
      </c>
      <c r="C2991" t="s">
        <v>192</v>
      </c>
      <c r="D2991" t="s">
        <v>4963</v>
      </c>
      <c r="E2991" s="190" t="s">
        <v>5830</v>
      </c>
    </row>
    <row r="2992" spans="1:5" hidden="1" x14ac:dyDescent="0.25">
      <c r="A2992">
        <v>39919</v>
      </c>
      <c r="B2992" t="s">
        <v>3239</v>
      </c>
      <c r="C2992" t="s">
        <v>192</v>
      </c>
      <c r="D2992" t="s">
        <v>4963</v>
      </c>
      <c r="E2992" s="190" t="s">
        <v>5831</v>
      </c>
    </row>
    <row r="2993" spans="1:5" hidden="1" x14ac:dyDescent="0.25">
      <c r="A2993">
        <v>38385</v>
      </c>
      <c r="B2993" t="s">
        <v>3240</v>
      </c>
      <c r="C2993" t="s">
        <v>192</v>
      </c>
      <c r="D2993" t="s">
        <v>4963</v>
      </c>
      <c r="E2993" s="190" t="s">
        <v>8446</v>
      </c>
    </row>
    <row r="2994" spans="1:5" hidden="1" x14ac:dyDescent="0.25">
      <c r="A2994">
        <v>36800</v>
      </c>
      <c r="B2994" t="s">
        <v>3241</v>
      </c>
      <c r="C2994" t="s">
        <v>192</v>
      </c>
      <c r="D2994" t="s">
        <v>4963</v>
      </c>
      <c r="E2994" s="190" t="s">
        <v>5832</v>
      </c>
    </row>
    <row r="2995" spans="1:5" hidden="1" x14ac:dyDescent="0.25">
      <c r="A2995">
        <v>37587</v>
      </c>
      <c r="B2995" t="s">
        <v>3242</v>
      </c>
      <c r="C2995" t="s">
        <v>192</v>
      </c>
      <c r="D2995" t="s">
        <v>4963</v>
      </c>
      <c r="E2995" s="190" t="s">
        <v>5833</v>
      </c>
    </row>
    <row r="2996" spans="1:5" hidden="1" x14ac:dyDescent="0.25">
      <c r="A2996">
        <v>11561</v>
      </c>
      <c r="B2996" t="s">
        <v>3243</v>
      </c>
      <c r="C2996" t="s">
        <v>192</v>
      </c>
      <c r="D2996" t="s">
        <v>4963</v>
      </c>
      <c r="E2996" s="190" t="s">
        <v>5834</v>
      </c>
    </row>
    <row r="2997" spans="1:5" hidden="1" x14ac:dyDescent="0.25">
      <c r="A2997">
        <v>43604</v>
      </c>
      <c r="B2997" t="s">
        <v>3244</v>
      </c>
      <c r="C2997" t="s">
        <v>192</v>
      </c>
      <c r="D2997" t="s">
        <v>4963</v>
      </c>
      <c r="E2997" s="190" t="s">
        <v>5835</v>
      </c>
    </row>
    <row r="2998" spans="1:5" hidden="1" x14ac:dyDescent="0.25">
      <c r="A2998">
        <v>11560</v>
      </c>
      <c r="B2998" t="s">
        <v>3245</v>
      </c>
      <c r="C2998" t="s">
        <v>192</v>
      </c>
      <c r="D2998" t="s">
        <v>4963</v>
      </c>
      <c r="E2998" s="190" t="s">
        <v>5836</v>
      </c>
    </row>
    <row r="2999" spans="1:5" hidden="1" x14ac:dyDescent="0.25">
      <c r="A2999">
        <v>11499</v>
      </c>
      <c r="B2999" t="s">
        <v>3246</v>
      </c>
      <c r="C2999" t="s">
        <v>192</v>
      </c>
      <c r="D2999" t="s">
        <v>4963</v>
      </c>
      <c r="E2999" s="190" t="s">
        <v>8447</v>
      </c>
    </row>
    <row r="3000" spans="1:5" hidden="1" x14ac:dyDescent="0.25">
      <c r="A3000">
        <v>34761</v>
      </c>
      <c r="B3000" t="s">
        <v>3247</v>
      </c>
      <c r="C3000" t="s">
        <v>223</v>
      </c>
      <c r="D3000" t="s">
        <v>4963</v>
      </c>
      <c r="E3000" s="190" t="s">
        <v>6974</v>
      </c>
    </row>
    <row r="3001" spans="1:5" hidden="1" x14ac:dyDescent="0.25">
      <c r="A3001">
        <v>40924</v>
      </c>
      <c r="B3001" t="s">
        <v>3248</v>
      </c>
      <c r="C3001" t="s">
        <v>224</v>
      </c>
      <c r="D3001" t="s">
        <v>4963</v>
      </c>
      <c r="E3001" s="190" t="s">
        <v>8448</v>
      </c>
    </row>
    <row r="3002" spans="1:5" hidden="1" x14ac:dyDescent="0.25">
      <c r="A3002">
        <v>40983</v>
      </c>
      <c r="B3002" t="s">
        <v>3249</v>
      </c>
      <c r="C3002" t="s">
        <v>224</v>
      </c>
      <c r="D3002" t="s">
        <v>4963</v>
      </c>
      <c r="E3002" s="190" t="s">
        <v>8449</v>
      </c>
    </row>
    <row r="3003" spans="1:5" hidden="1" x14ac:dyDescent="0.25">
      <c r="A3003">
        <v>44497</v>
      </c>
      <c r="B3003" t="s">
        <v>3250</v>
      </c>
      <c r="C3003" t="s">
        <v>223</v>
      </c>
      <c r="D3003" t="s">
        <v>4963</v>
      </c>
      <c r="E3003" s="190" t="s">
        <v>7902</v>
      </c>
    </row>
    <row r="3004" spans="1:5" hidden="1" x14ac:dyDescent="0.25">
      <c r="A3004">
        <v>2437</v>
      </c>
      <c r="B3004" t="s">
        <v>3251</v>
      </c>
      <c r="C3004" t="s">
        <v>223</v>
      </c>
      <c r="D3004" t="s">
        <v>4963</v>
      </c>
      <c r="E3004" s="190" t="s">
        <v>8450</v>
      </c>
    </row>
    <row r="3005" spans="1:5" hidden="1" x14ac:dyDescent="0.25">
      <c r="A3005">
        <v>40921</v>
      </c>
      <c r="B3005" t="s">
        <v>3252</v>
      </c>
      <c r="C3005" t="s">
        <v>224</v>
      </c>
      <c r="D3005" t="s">
        <v>4963</v>
      </c>
      <c r="E3005" s="190" t="s">
        <v>8451</v>
      </c>
    </row>
    <row r="3006" spans="1:5" hidden="1" x14ac:dyDescent="0.25">
      <c r="A3006">
        <v>14252</v>
      </c>
      <c r="B3006" t="s">
        <v>3253</v>
      </c>
      <c r="C3006" t="s">
        <v>192</v>
      </c>
      <c r="D3006" t="s">
        <v>4963</v>
      </c>
      <c r="E3006" s="190" t="s">
        <v>8452</v>
      </c>
    </row>
    <row r="3007" spans="1:5" hidden="1" x14ac:dyDescent="0.25">
      <c r="A3007">
        <v>730</v>
      </c>
      <c r="B3007" t="s">
        <v>3254</v>
      </c>
      <c r="C3007" t="s">
        <v>192</v>
      </c>
      <c r="D3007" t="s">
        <v>4963</v>
      </c>
      <c r="E3007" s="190" t="s">
        <v>8453</v>
      </c>
    </row>
    <row r="3008" spans="1:5" hidden="1" x14ac:dyDescent="0.25">
      <c r="A3008">
        <v>723</v>
      </c>
      <c r="B3008" t="s">
        <v>3255</v>
      </c>
      <c r="C3008" t="s">
        <v>192</v>
      </c>
      <c r="D3008" t="s">
        <v>4963</v>
      </c>
      <c r="E3008" s="190" t="s">
        <v>8454</v>
      </c>
    </row>
    <row r="3009" spans="1:5" hidden="1" x14ac:dyDescent="0.25">
      <c r="A3009">
        <v>36502</v>
      </c>
      <c r="B3009" t="s">
        <v>3256</v>
      </c>
      <c r="C3009" t="s">
        <v>192</v>
      </c>
      <c r="D3009" t="s">
        <v>4963</v>
      </c>
      <c r="E3009" s="190" t="s">
        <v>8455</v>
      </c>
    </row>
    <row r="3010" spans="1:5" hidden="1" x14ac:dyDescent="0.25">
      <c r="A3010">
        <v>36503</v>
      </c>
      <c r="B3010" t="s">
        <v>3257</v>
      </c>
      <c r="C3010" t="s">
        <v>192</v>
      </c>
      <c r="D3010" t="s">
        <v>4963</v>
      </c>
      <c r="E3010" s="190" t="s">
        <v>8456</v>
      </c>
    </row>
    <row r="3011" spans="1:5" hidden="1" x14ac:dyDescent="0.25">
      <c r="A3011">
        <v>4090</v>
      </c>
      <c r="B3011" t="s">
        <v>3258</v>
      </c>
      <c r="C3011" t="s">
        <v>192</v>
      </c>
      <c r="D3011" t="s">
        <v>4966</v>
      </c>
      <c r="E3011" s="190" t="s">
        <v>8457</v>
      </c>
    </row>
    <row r="3012" spans="1:5" hidden="1" x14ac:dyDescent="0.25">
      <c r="A3012">
        <v>13227</v>
      </c>
      <c r="B3012" t="s">
        <v>3259</v>
      </c>
      <c r="C3012" t="s">
        <v>192</v>
      </c>
      <c r="D3012" t="s">
        <v>4963</v>
      </c>
      <c r="E3012" s="190" t="s">
        <v>8458</v>
      </c>
    </row>
    <row r="3013" spans="1:5" hidden="1" x14ac:dyDescent="0.25">
      <c r="A3013">
        <v>10597</v>
      </c>
      <c r="B3013" t="s">
        <v>3260</v>
      </c>
      <c r="C3013" t="s">
        <v>192</v>
      </c>
      <c r="D3013" t="s">
        <v>4963</v>
      </c>
      <c r="E3013" s="190" t="s">
        <v>8459</v>
      </c>
    </row>
    <row r="3014" spans="1:5" hidden="1" x14ac:dyDescent="0.25">
      <c r="A3014">
        <v>39628</v>
      </c>
      <c r="B3014" t="s">
        <v>3261</v>
      </c>
      <c r="C3014" t="s">
        <v>192</v>
      </c>
      <c r="D3014" t="s">
        <v>4977</v>
      </c>
      <c r="E3014" s="190" t="s">
        <v>6455</v>
      </c>
    </row>
    <row r="3015" spans="1:5" hidden="1" x14ac:dyDescent="0.25">
      <c r="A3015">
        <v>39404</v>
      </c>
      <c r="B3015" t="s">
        <v>3262</v>
      </c>
      <c r="C3015" t="s">
        <v>192</v>
      </c>
      <c r="D3015" t="s">
        <v>4977</v>
      </c>
      <c r="E3015" s="190" t="s">
        <v>6456</v>
      </c>
    </row>
    <row r="3016" spans="1:5" hidden="1" x14ac:dyDescent="0.25">
      <c r="A3016">
        <v>39402</v>
      </c>
      <c r="B3016" t="s">
        <v>3263</v>
      </c>
      <c r="C3016" t="s">
        <v>192</v>
      </c>
      <c r="D3016" t="s">
        <v>4977</v>
      </c>
      <c r="E3016" s="190" t="s">
        <v>6457</v>
      </c>
    </row>
    <row r="3017" spans="1:5" hidden="1" x14ac:dyDescent="0.25">
      <c r="A3017">
        <v>39403</v>
      </c>
      <c r="B3017" t="s">
        <v>3264</v>
      </c>
      <c r="C3017" t="s">
        <v>192</v>
      </c>
      <c r="D3017" t="s">
        <v>4977</v>
      </c>
      <c r="E3017" s="190" t="s">
        <v>6458</v>
      </c>
    </row>
    <row r="3018" spans="1:5" hidden="1" x14ac:dyDescent="0.25">
      <c r="A3018">
        <v>4093</v>
      </c>
      <c r="B3018" t="s">
        <v>5837</v>
      </c>
      <c r="C3018" t="s">
        <v>223</v>
      </c>
      <c r="D3018" t="s">
        <v>4966</v>
      </c>
      <c r="E3018" s="190" t="s">
        <v>5431</v>
      </c>
    </row>
    <row r="3019" spans="1:5" hidden="1" x14ac:dyDescent="0.25">
      <c r="A3019">
        <v>10512</v>
      </c>
      <c r="B3019" t="s">
        <v>3265</v>
      </c>
      <c r="C3019" t="s">
        <v>224</v>
      </c>
      <c r="D3019" t="s">
        <v>4963</v>
      </c>
      <c r="E3019" s="190" t="s">
        <v>5838</v>
      </c>
    </row>
    <row r="3020" spans="1:5" hidden="1" x14ac:dyDescent="0.25">
      <c r="A3020">
        <v>4243</v>
      </c>
      <c r="B3020" t="s">
        <v>5839</v>
      </c>
      <c r="C3020" t="s">
        <v>223</v>
      </c>
      <c r="D3020" t="s">
        <v>4963</v>
      </c>
      <c r="E3020" s="190" t="s">
        <v>7052</v>
      </c>
    </row>
    <row r="3021" spans="1:5" hidden="1" x14ac:dyDescent="0.25">
      <c r="A3021">
        <v>20020</v>
      </c>
      <c r="B3021" t="s">
        <v>5840</v>
      </c>
      <c r="C3021" t="s">
        <v>223</v>
      </c>
      <c r="D3021" t="s">
        <v>4963</v>
      </c>
      <c r="E3021" s="190" t="s">
        <v>1528</v>
      </c>
    </row>
    <row r="3022" spans="1:5" hidden="1" x14ac:dyDescent="0.25">
      <c r="A3022">
        <v>41038</v>
      </c>
      <c r="B3022" t="s">
        <v>3266</v>
      </c>
      <c r="C3022" t="s">
        <v>224</v>
      </c>
      <c r="D3022" t="s">
        <v>4963</v>
      </c>
      <c r="E3022" s="190" t="s">
        <v>5841</v>
      </c>
    </row>
    <row r="3023" spans="1:5" hidden="1" x14ac:dyDescent="0.25">
      <c r="A3023">
        <v>4094</v>
      </c>
      <c r="B3023" t="s">
        <v>5842</v>
      </c>
      <c r="C3023" t="s">
        <v>223</v>
      </c>
      <c r="D3023" t="s">
        <v>4963</v>
      </c>
      <c r="E3023" s="190" t="s">
        <v>5843</v>
      </c>
    </row>
    <row r="3024" spans="1:5" hidden="1" x14ac:dyDescent="0.25">
      <c r="A3024">
        <v>40988</v>
      </c>
      <c r="B3024" t="s">
        <v>3267</v>
      </c>
      <c r="C3024" t="s">
        <v>224</v>
      </c>
      <c r="D3024" t="s">
        <v>4963</v>
      </c>
      <c r="E3024" s="190" t="s">
        <v>5844</v>
      </c>
    </row>
    <row r="3025" spans="1:5" hidden="1" x14ac:dyDescent="0.25">
      <c r="A3025">
        <v>4095</v>
      </c>
      <c r="B3025" t="s">
        <v>5845</v>
      </c>
      <c r="C3025" t="s">
        <v>223</v>
      </c>
      <c r="D3025" t="s">
        <v>4963</v>
      </c>
      <c r="E3025" s="190" t="s">
        <v>5846</v>
      </c>
    </row>
    <row r="3026" spans="1:5" hidden="1" x14ac:dyDescent="0.25">
      <c r="A3026">
        <v>40990</v>
      </c>
      <c r="B3026" t="s">
        <v>3268</v>
      </c>
      <c r="C3026" t="s">
        <v>224</v>
      </c>
      <c r="D3026" t="s">
        <v>4963</v>
      </c>
      <c r="E3026" s="190" t="s">
        <v>5847</v>
      </c>
    </row>
    <row r="3027" spans="1:5" hidden="1" x14ac:dyDescent="0.25">
      <c r="A3027">
        <v>4096</v>
      </c>
      <c r="B3027" t="s">
        <v>5848</v>
      </c>
      <c r="C3027" t="s">
        <v>223</v>
      </c>
      <c r="D3027" t="s">
        <v>4963</v>
      </c>
      <c r="E3027" s="190" t="s">
        <v>1176</v>
      </c>
    </row>
    <row r="3028" spans="1:5" hidden="1" x14ac:dyDescent="0.25">
      <c r="A3028">
        <v>40992</v>
      </c>
      <c r="B3028" t="s">
        <v>3269</v>
      </c>
      <c r="C3028" t="s">
        <v>224</v>
      </c>
      <c r="D3028" t="s">
        <v>4963</v>
      </c>
      <c r="E3028" s="190" t="s">
        <v>5849</v>
      </c>
    </row>
    <row r="3029" spans="1:5" hidden="1" x14ac:dyDescent="0.25">
      <c r="A3029">
        <v>4114</v>
      </c>
      <c r="B3029" t="s">
        <v>3270</v>
      </c>
      <c r="C3029" t="s">
        <v>192</v>
      </c>
      <c r="D3029" t="s">
        <v>4963</v>
      </c>
      <c r="E3029" s="190" t="s">
        <v>5850</v>
      </c>
    </row>
    <row r="3030" spans="1:5" hidden="1" x14ac:dyDescent="0.25">
      <c r="A3030">
        <v>36797</v>
      </c>
      <c r="B3030" t="s">
        <v>3271</v>
      </c>
      <c r="C3030" t="s">
        <v>192</v>
      </c>
      <c r="D3030" t="s">
        <v>4963</v>
      </c>
      <c r="E3030" s="190" t="s">
        <v>5851</v>
      </c>
    </row>
    <row r="3031" spans="1:5" hidden="1" x14ac:dyDescent="0.25">
      <c r="A3031">
        <v>4107</v>
      </c>
      <c r="B3031" t="s">
        <v>3272</v>
      </c>
      <c r="C3031" t="s">
        <v>192</v>
      </c>
      <c r="D3031" t="s">
        <v>4963</v>
      </c>
      <c r="E3031" s="190" t="s">
        <v>5852</v>
      </c>
    </row>
    <row r="3032" spans="1:5" hidden="1" x14ac:dyDescent="0.25">
      <c r="A3032">
        <v>4102</v>
      </c>
      <c r="B3032" t="s">
        <v>3273</v>
      </c>
      <c r="C3032" t="s">
        <v>192</v>
      </c>
      <c r="D3032" t="s">
        <v>4966</v>
      </c>
      <c r="E3032" s="190" t="s">
        <v>5853</v>
      </c>
    </row>
    <row r="3033" spans="1:5" hidden="1" x14ac:dyDescent="0.25">
      <c r="A3033">
        <v>36799</v>
      </c>
      <c r="B3033" t="s">
        <v>3274</v>
      </c>
      <c r="C3033" t="s">
        <v>192</v>
      </c>
      <c r="D3033" t="s">
        <v>4963</v>
      </c>
      <c r="E3033" s="190" t="s">
        <v>5854</v>
      </c>
    </row>
    <row r="3034" spans="1:5" hidden="1" x14ac:dyDescent="0.25">
      <c r="A3034">
        <v>2747</v>
      </c>
      <c r="B3034" t="s">
        <v>3275</v>
      </c>
      <c r="C3034" t="s">
        <v>194</v>
      </c>
      <c r="D3034" t="s">
        <v>4963</v>
      </c>
      <c r="E3034" s="190" t="s">
        <v>6893</v>
      </c>
    </row>
    <row r="3035" spans="1:5" hidden="1" x14ac:dyDescent="0.25">
      <c r="A3035">
        <v>21138</v>
      </c>
      <c r="B3035" t="s">
        <v>3276</v>
      </c>
      <c r="C3035" t="s">
        <v>194</v>
      </c>
      <c r="D3035" t="s">
        <v>4966</v>
      </c>
      <c r="E3035" s="190" t="s">
        <v>6894</v>
      </c>
    </row>
    <row r="3036" spans="1:5" hidden="1" x14ac:dyDescent="0.25">
      <c r="A3036">
        <v>10826</v>
      </c>
      <c r="B3036" t="s">
        <v>3277</v>
      </c>
      <c r="C3036" t="s">
        <v>192</v>
      </c>
      <c r="D3036" t="s">
        <v>4963</v>
      </c>
      <c r="E3036" s="190" t="s">
        <v>8460</v>
      </c>
    </row>
    <row r="3037" spans="1:5" hidden="1" x14ac:dyDescent="0.25">
      <c r="A3037">
        <v>365</v>
      </c>
      <c r="B3037" t="s">
        <v>3278</v>
      </c>
      <c r="C3037" t="s">
        <v>192</v>
      </c>
      <c r="D3037" t="s">
        <v>4963</v>
      </c>
      <c r="E3037" s="190" t="s">
        <v>8461</v>
      </c>
    </row>
    <row r="3038" spans="1:5" hidden="1" x14ac:dyDescent="0.25">
      <c r="A3038">
        <v>38639</v>
      </c>
      <c r="B3038" t="s">
        <v>3279</v>
      </c>
      <c r="C3038" t="s">
        <v>192</v>
      </c>
      <c r="D3038" t="s">
        <v>4963</v>
      </c>
      <c r="E3038" s="190" t="s">
        <v>8462</v>
      </c>
    </row>
    <row r="3039" spans="1:5" hidden="1" x14ac:dyDescent="0.25">
      <c r="A3039">
        <v>38640</v>
      </c>
      <c r="B3039" t="s">
        <v>3280</v>
      </c>
      <c r="C3039" t="s">
        <v>192</v>
      </c>
      <c r="D3039" t="s">
        <v>4963</v>
      </c>
      <c r="E3039" s="190" t="s">
        <v>383</v>
      </c>
    </row>
    <row r="3040" spans="1:5" hidden="1" x14ac:dyDescent="0.25">
      <c r="A3040">
        <v>358</v>
      </c>
      <c r="B3040" t="s">
        <v>3281</v>
      </c>
      <c r="C3040" t="s">
        <v>192</v>
      </c>
      <c r="D3040" t="s">
        <v>4963</v>
      </c>
      <c r="E3040" s="190" t="s">
        <v>8463</v>
      </c>
    </row>
    <row r="3041" spans="1:5" hidden="1" x14ac:dyDescent="0.25">
      <c r="A3041">
        <v>359</v>
      </c>
      <c r="B3041" t="s">
        <v>3282</v>
      </c>
      <c r="C3041" t="s">
        <v>192</v>
      </c>
      <c r="D3041" t="s">
        <v>4963</v>
      </c>
      <c r="E3041" s="190" t="s">
        <v>8464</v>
      </c>
    </row>
    <row r="3042" spans="1:5" hidden="1" x14ac:dyDescent="0.25">
      <c r="A3042">
        <v>38641</v>
      </c>
      <c r="B3042" t="s">
        <v>3283</v>
      </c>
      <c r="C3042" t="s">
        <v>192</v>
      </c>
      <c r="D3042" t="s">
        <v>4963</v>
      </c>
      <c r="E3042" s="190" t="s">
        <v>8465</v>
      </c>
    </row>
    <row r="3043" spans="1:5" hidden="1" x14ac:dyDescent="0.25">
      <c r="A3043">
        <v>360</v>
      </c>
      <c r="B3043" t="s">
        <v>3284</v>
      </c>
      <c r="C3043" t="s">
        <v>192</v>
      </c>
      <c r="D3043" t="s">
        <v>4966</v>
      </c>
      <c r="E3043" s="190" t="s">
        <v>262</v>
      </c>
    </row>
    <row r="3044" spans="1:5" hidden="1" x14ac:dyDescent="0.25">
      <c r="A3044">
        <v>42430</v>
      </c>
      <c r="B3044" t="s">
        <v>3285</v>
      </c>
      <c r="C3044" t="s">
        <v>192</v>
      </c>
      <c r="D3044" t="s">
        <v>4977</v>
      </c>
      <c r="E3044" s="190" t="s">
        <v>5856</v>
      </c>
    </row>
    <row r="3045" spans="1:5" hidden="1" x14ac:dyDescent="0.25">
      <c r="A3045">
        <v>4209</v>
      </c>
      <c r="B3045" t="s">
        <v>3286</v>
      </c>
      <c r="C3045" t="s">
        <v>192</v>
      </c>
      <c r="D3045" t="s">
        <v>4963</v>
      </c>
      <c r="E3045" s="190" t="s">
        <v>8466</v>
      </c>
    </row>
    <row r="3046" spans="1:5" hidden="1" x14ac:dyDescent="0.25">
      <c r="A3046">
        <v>4180</v>
      </c>
      <c r="B3046" t="s">
        <v>3287</v>
      </c>
      <c r="C3046" t="s">
        <v>192</v>
      </c>
      <c r="D3046" t="s">
        <v>4963</v>
      </c>
      <c r="E3046" s="190" t="s">
        <v>8467</v>
      </c>
    </row>
    <row r="3047" spans="1:5" hidden="1" x14ac:dyDescent="0.25">
      <c r="A3047">
        <v>4177</v>
      </c>
      <c r="B3047" t="s">
        <v>3288</v>
      </c>
      <c r="C3047" t="s">
        <v>192</v>
      </c>
      <c r="D3047" t="s">
        <v>4963</v>
      </c>
      <c r="E3047" s="190" t="s">
        <v>5925</v>
      </c>
    </row>
    <row r="3048" spans="1:5" hidden="1" x14ac:dyDescent="0.25">
      <c r="A3048">
        <v>4179</v>
      </c>
      <c r="B3048" t="s">
        <v>3289</v>
      </c>
      <c r="C3048" t="s">
        <v>192</v>
      </c>
      <c r="D3048" t="s">
        <v>4963</v>
      </c>
      <c r="E3048" s="190" t="s">
        <v>5224</v>
      </c>
    </row>
    <row r="3049" spans="1:5" hidden="1" x14ac:dyDescent="0.25">
      <c r="A3049">
        <v>4208</v>
      </c>
      <c r="B3049" t="s">
        <v>3290</v>
      </c>
      <c r="C3049" t="s">
        <v>192</v>
      </c>
      <c r="D3049" t="s">
        <v>4963</v>
      </c>
      <c r="E3049" s="190" t="s">
        <v>8468</v>
      </c>
    </row>
    <row r="3050" spans="1:5" hidden="1" x14ac:dyDescent="0.25">
      <c r="A3050">
        <v>4181</v>
      </c>
      <c r="B3050" t="s">
        <v>3291</v>
      </c>
      <c r="C3050" t="s">
        <v>192</v>
      </c>
      <c r="D3050" t="s">
        <v>4963</v>
      </c>
      <c r="E3050" s="190" t="s">
        <v>7608</v>
      </c>
    </row>
    <row r="3051" spans="1:5" hidden="1" x14ac:dyDescent="0.25">
      <c r="A3051">
        <v>4178</v>
      </c>
      <c r="B3051" t="s">
        <v>3292</v>
      </c>
      <c r="C3051" t="s">
        <v>192</v>
      </c>
      <c r="D3051" t="s">
        <v>4963</v>
      </c>
      <c r="E3051" s="190" t="s">
        <v>8469</v>
      </c>
    </row>
    <row r="3052" spans="1:5" hidden="1" x14ac:dyDescent="0.25">
      <c r="A3052">
        <v>4182</v>
      </c>
      <c r="B3052" t="s">
        <v>3293</v>
      </c>
      <c r="C3052" t="s">
        <v>192</v>
      </c>
      <c r="D3052" t="s">
        <v>4963</v>
      </c>
      <c r="E3052" s="190" t="s">
        <v>8470</v>
      </c>
    </row>
    <row r="3053" spans="1:5" hidden="1" x14ac:dyDescent="0.25">
      <c r="A3053">
        <v>4183</v>
      </c>
      <c r="B3053" t="s">
        <v>3294</v>
      </c>
      <c r="C3053" t="s">
        <v>192</v>
      </c>
      <c r="D3053" t="s">
        <v>4963</v>
      </c>
      <c r="E3053" s="190" t="s">
        <v>8471</v>
      </c>
    </row>
    <row r="3054" spans="1:5" hidden="1" x14ac:dyDescent="0.25">
      <c r="A3054">
        <v>4184</v>
      </c>
      <c r="B3054" t="s">
        <v>3295</v>
      </c>
      <c r="C3054" t="s">
        <v>192</v>
      </c>
      <c r="D3054" t="s">
        <v>4963</v>
      </c>
      <c r="E3054" s="190" t="s">
        <v>8472</v>
      </c>
    </row>
    <row r="3055" spans="1:5" hidden="1" x14ac:dyDescent="0.25">
      <c r="A3055">
        <v>4185</v>
      </c>
      <c r="B3055" t="s">
        <v>3296</v>
      </c>
      <c r="C3055" t="s">
        <v>192</v>
      </c>
      <c r="D3055" t="s">
        <v>4963</v>
      </c>
      <c r="E3055" s="190" t="s">
        <v>8473</v>
      </c>
    </row>
    <row r="3056" spans="1:5" hidden="1" x14ac:dyDescent="0.25">
      <c r="A3056">
        <v>4205</v>
      </c>
      <c r="B3056" t="s">
        <v>3297</v>
      </c>
      <c r="C3056" t="s">
        <v>192</v>
      </c>
      <c r="D3056" t="s">
        <v>4963</v>
      </c>
      <c r="E3056" s="190" t="s">
        <v>8474</v>
      </c>
    </row>
    <row r="3057" spans="1:5" hidden="1" x14ac:dyDescent="0.25">
      <c r="A3057">
        <v>4192</v>
      </c>
      <c r="B3057" t="s">
        <v>3298</v>
      </c>
      <c r="C3057" t="s">
        <v>192</v>
      </c>
      <c r="D3057" t="s">
        <v>4963</v>
      </c>
      <c r="E3057" s="190" t="s">
        <v>8474</v>
      </c>
    </row>
    <row r="3058" spans="1:5" hidden="1" x14ac:dyDescent="0.25">
      <c r="A3058">
        <v>4191</v>
      </c>
      <c r="B3058" t="s">
        <v>3299</v>
      </c>
      <c r="C3058" t="s">
        <v>192</v>
      </c>
      <c r="D3058" t="s">
        <v>4963</v>
      </c>
      <c r="E3058" s="190" t="s">
        <v>8474</v>
      </c>
    </row>
    <row r="3059" spans="1:5" hidden="1" x14ac:dyDescent="0.25">
      <c r="A3059">
        <v>4207</v>
      </c>
      <c r="B3059" t="s">
        <v>3300</v>
      </c>
      <c r="C3059" t="s">
        <v>192</v>
      </c>
      <c r="D3059" t="s">
        <v>4963</v>
      </c>
      <c r="E3059" s="190" t="s">
        <v>5386</v>
      </c>
    </row>
    <row r="3060" spans="1:5" hidden="1" x14ac:dyDescent="0.25">
      <c r="A3060">
        <v>4206</v>
      </c>
      <c r="B3060" t="s">
        <v>3301</v>
      </c>
      <c r="C3060" t="s">
        <v>192</v>
      </c>
      <c r="D3060" t="s">
        <v>4963</v>
      </c>
      <c r="E3060" s="190" t="s">
        <v>6876</v>
      </c>
    </row>
    <row r="3061" spans="1:5" hidden="1" x14ac:dyDescent="0.25">
      <c r="A3061">
        <v>4190</v>
      </c>
      <c r="B3061" t="s">
        <v>3302</v>
      </c>
      <c r="C3061" t="s">
        <v>192</v>
      </c>
      <c r="D3061" t="s">
        <v>4963</v>
      </c>
      <c r="E3061" s="190" t="s">
        <v>6876</v>
      </c>
    </row>
    <row r="3062" spans="1:5" hidden="1" x14ac:dyDescent="0.25">
      <c r="A3062">
        <v>4186</v>
      </c>
      <c r="B3062" t="s">
        <v>3303</v>
      </c>
      <c r="C3062" t="s">
        <v>192</v>
      </c>
      <c r="D3062" t="s">
        <v>4963</v>
      </c>
      <c r="E3062" s="190" t="s">
        <v>7325</v>
      </c>
    </row>
    <row r="3063" spans="1:5" hidden="1" x14ac:dyDescent="0.25">
      <c r="A3063">
        <v>4188</v>
      </c>
      <c r="B3063" t="s">
        <v>3304</v>
      </c>
      <c r="C3063" t="s">
        <v>192</v>
      </c>
      <c r="D3063" t="s">
        <v>4963</v>
      </c>
      <c r="E3063" s="190" t="s">
        <v>8475</v>
      </c>
    </row>
    <row r="3064" spans="1:5" hidden="1" x14ac:dyDescent="0.25">
      <c r="A3064">
        <v>4189</v>
      </c>
      <c r="B3064" t="s">
        <v>3305</v>
      </c>
      <c r="C3064" t="s">
        <v>192</v>
      </c>
      <c r="D3064" t="s">
        <v>4963</v>
      </c>
      <c r="E3064" s="190" t="s">
        <v>8475</v>
      </c>
    </row>
    <row r="3065" spans="1:5" hidden="1" x14ac:dyDescent="0.25">
      <c r="A3065">
        <v>4197</v>
      </c>
      <c r="B3065" t="s">
        <v>3306</v>
      </c>
      <c r="C3065" t="s">
        <v>192</v>
      </c>
      <c r="D3065" t="s">
        <v>4963</v>
      </c>
      <c r="E3065" s="190" t="s">
        <v>8476</v>
      </c>
    </row>
    <row r="3066" spans="1:5" hidden="1" x14ac:dyDescent="0.25">
      <c r="A3066">
        <v>4194</v>
      </c>
      <c r="B3066" t="s">
        <v>3307</v>
      </c>
      <c r="C3066" t="s">
        <v>192</v>
      </c>
      <c r="D3066" t="s">
        <v>4963</v>
      </c>
      <c r="E3066" s="190" t="s">
        <v>8477</v>
      </c>
    </row>
    <row r="3067" spans="1:5" hidden="1" x14ac:dyDescent="0.25">
      <c r="A3067">
        <v>4193</v>
      </c>
      <c r="B3067" t="s">
        <v>3308</v>
      </c>
      <c r="C3067" t="s">
        <v>192</v>
      </c>
      <c r="D3067" t="s">
        <v>4963</v>
      </c>
      <c r="E3067" s="190" t="s">
        <v>8477</v>
      </c>
    </row>
    <row r="3068" spans="1:5" hidden="1" x14ac:dyDescent="0.25">
      <c r="A3068">
        <v>4204</v>
      </c>
      <c r="B3068" t="s">
        <v>3309</v>
      </c>
      <c r="C3068" t="s">
        <v>192</v>
      </c>
      <c r="D3068" t="s">
        <v>4963</v>
      </c>
      <c r="E3068" s="190" t="s">
        <v>8477</v>
      </c>
    </row>
    <row r="3069" spans="1:5" hidden="1" x14ac:dyDescent="0.25">
      <c r="A3069">
        <v>4187</v>
      </c>
      <c r="B3069" t="s">
        <v>3310</v>
      </c>
      <c r="C3069" t="s">
        <v>192</v>
      </c>
      <c r="D3069" t="s">
        <v>4963</v>
      </c>
      <c r="E3069" s="190" t="s">
        <v>8478</v>
      </c>
    </row>
    <row r="3070" spans="1:5" hidden="1" x14ac:dyDescent="0.25">
      <c r="A3070">
        <v>4202</v>
      </c>
      <c r="B3070" t="s">
        <v>3311</v>
      </c>
      <c r="C3070" t="s">
        <v>192</v>
      </c>
      <c r="D3070" t="s">
        <v>4963</v>
      </c>
      <c r="E3070" s="190" t="s">
        <v>8479</v>
      </c>
    </row>
    <row r="3071" spans="1:5" hidden="1" x14ac:dyDescent="0.25">
      <c r="A3071">
        <v>4203</v>
      </c>
      <c r="B3071" t="s">
        <v>3312</v>
      </c>
      <c r="C3071" t="s">
        <v>192</v>
      </c>
      <c r="D3071" t="s">
        <v>4963</v>
      </c>
      <c r="E3071" s="190" t="s">
        <v>8480</v>
      </c>
    </row>
    <row r="3072" spans="1:5" hidden="1" x14ac:dyDescent="0.25">
      <c r="A3072">
        <v>40368</v>
      </c>
      <c r="B3072" t="s">
        <v>3313</v>
      </c>
      <c r="C3072" t="s">
        <v>192</v>
      </c>
      <c r="D3072" t="s">
        <v>4977</v>
      </c>
      <c r="E3072" s="190" t="s">
        <v>8481</v>
      </c>
    </row>
    <row r="3073" spans="1:5" hidden="1" x14ac:dyDescent="0.25">
      <c r="A3073">
        <v>40365</v>
      </c>
      <c r="B3073" t="s">
        <v>3314</v>
      </c>
      <c r="C3073" t="s">
        <v>192</v>
      </c>
      <c r="D3073" t="s">
        <v>4977</v>
      </c>
      <c r="E3073" s="190" t="s">
        <v>8482</v>
      </c>
    </row>
    <row r="3074" spans="1:5" hidden="1" x14ac:dyDescent="0.25">
      <c r="A3074">
        <v>40356</v>
      </c>
      <c r="B3074" t="s">
        <v>3315</v>
      </c>
      <c r="C3074" t="s">
        <v>192</v>
      </c>
      <c r="D3074" t="s">
        <v>4977</v>
      </c>
      <c r="E3074" s="190" t="s">
        <v>8483</v>
      </c>
    </row>
    <row r="3075" spans="1:5" hidden="1" x14ac:dyDescent="0.25">
      <c r="A3075">
        <v>40362</v>
      </c>
      <c r="B3075" t="s">
        <v>3316</v>
      </c>
      <c r="C3075" t="s">
        <v>192</v>
      </c>
      <c r="D3075" t="s">
        <v>4977</v>
      </c>
      <c r="E3075" s="190" t="s">
        <v>8484</v>
      </c>
    </row>
    <row r="3076" spans="1:5" hidden="1" x14ac:dyDescent="0.25">
      <c r="A3076">
        <v>40374</v>
      </c>
      <c r="B3076" t="s">
        <v>3317</v>
      </c>
      <c r="C3076" t="s">
        <v>192</v>
      </c>
      <c r="D3076" t="s">
        <v>4977</v>
      </c>
      <c r="E3076" s="190" t="s">
        <v>8485</v>
      </c>
    </row>
    <row r="3077" spans="1:5" hidden="1" x14ac:dyDescent="0.25">
      <c r="A3077">
        <v>40371</v>
      </c>
      <c r="B3077" t="s">
        <v>3318</v>
      </c>
      <c r="C3077" t="s">
        <v>192</v>
      </c>
      <c r="D3077" t="s">
        <v>4977</v>
      </c>
      <c r="E3077" s="190" t="s">
        <v>8486</v>
      </c>
    </row>
    <row r="3078" spans="1:5" hidden="1" x14ac:dyDescent="0.25">
      <c r="A3078">
        <v>40359</v>
      </c>
      <c r="B3078" t="s">
        <v>3319</v>
      </c>
      <c r="C3078" t="s">
        <v>192</v>
      </c>
      <c r="D3078" t="s">
        <v>4977</v>
      </c>
      <c r="E3078" s="190" t="s">
        <v>8487</v>
      </c>
    </row>
    <row r="3079" spans="1:5" hidden="1" x14ac:dyDescent="0.25">
      <c r="A3079">
        <v>7595</v>
      </c>
      <c r="B3079" t="s">
        <v>3320</v>
      </c>
      <c r="C3079" t="s">
        <v>223</v>
      </c>
      <c r="D3079" t="s">
        <v>4963</v>
      </c>
      <c r="E3079" s="190" t="s">
        <v>7117</v>
      </c>
    </row>
    <row r="3080" spans="1:5" hidden="1" x14ac:dyDescent="0.25">
      <c r="A3080">
        <v>41094</v>
      </c>
      <c r="B3080" t="s">
        <v>3321</v>
      </c>
      <c r="C3080" t="s">
        <v>224</v>
      </c>
      <c r="D3080" t="s">
        <v>4963</v>
      </c>
      <c r="E3080" s="190" t="s">
        <v>7118</v>
      </c>
    </row>
    <row r="3081" spans="1:5" hidden="1" x14ac:dyDescent="0.25">
      <c r="A3081">
        <v>39609</v>
      </c>
      <c r="B3081" t="s">
        <v>3322</v>
      </c>
      <c r="C3081" t="s">
        <v>192</v>
      </c>
      <c r="D3081" t="s">
        <v>4963</v>
      </c>
      <c r="E3081" s="190" t="s">
        <v>5859</v>
      </c>
    </row>
    <row r="3082" spans="1:5" hidden="1" x14ac:dyDescent="0.25">
      <c r="A3082">
        <v>39610</v>
      </c>
      <c r="B3082" t="s">
        <v>3323</v>
      </c>
      <c r="C3082" t="s">
        <v>192</v>
      </c>
      <c r="D3082" t="s">
        <v>4963</v>
      </c>
      <c r="E3082" s="190" t="s">
        <v>5860</v>
      </c>
    </row>
    <row r="3083" spans="1:5" hidden="1" x14ac:dyDescent="0.25">
      <c r="A3083">
        <v>39611</v>
      </c>
      <c r="B3083" t="s">
        <v>3324</v>
      </c>
      <c r="C3083" t="s">
        <v>192</v>
      </c>
      <c r="D3083" t="s">
        <v>4963</v>
      </c>
      <c r="E3083" s="190" t="s">
        <v>5861</v>
      </c>
    </row>
    <row r="3084" spans="1:5" hidden="1" x14ac:dyDescent="0.25">
      <c r="A3084">
        <v>39612</v>
      </c>
      <c r="B3084" t="s">
        <v>3325</v>
      </c>
      <c r="C3084" t="s">
        <v>192</v>
      </c>
      <c r="D3084" t="s">
        <v>4963</v>
      </c>
      <c r="E3084" s="190" t="s">
        <v>5862</v>
      </c>
    </row>
    <row r="3085" spans="1:5" hidden="1" x14ac:dyDescent="0.25">
      <c r="A3085">
        <v>39608</v>
      </c>
      <c r="B3085" t="s">
        <v>3326</v>
      </c>
      <c r="C3085" t="s">
        <v>192</v>
      </c>
      <c r="D3085" t="s">
        <v>4963</v>
      </c>
      <c r="E3085" s="190" t="s">
        <v>5863</v>
      </c>
    </row>
    <row r="3086" spans="1:5" hidden="1" x14ac:dyDescent="0.25">
      <c r="A3086">
        <v>38175</v>
      </c>
      <c r="B3086" t="s">
        <v>3327</v>
      </c>
      <c r="C3086" t="s">
        <v>192</v>
      </c>
      <c r="D3086" t="s">
        <v>4963</v>
      </c>
      <c r="E3086" s="190" t="s">
        <v>5515</v>
      </c>
    </row>
    <row r="3087" spans="1:5" hidden="1" x14ac:dyDescent="0.25">
      <c r="A3087">
        <v>38176</v>
      </c>
      <c r="B3087" t="s">
        <v>3328</v>
      </c>
      <c r="C3087" t="s">
        <v>192</v>
      </c>
      <c r="D3087" t="s">
        <v>4963</v>
      </c>
      <c r="E3087" s="190" t="s">
        <v>5864</v>
      </c>
    </row>
    <row r="3088" spans="1:5" hidden="1" x14ac:dyDescent="0.25">
      <c r="A3088">
        <v>36152</v>
      </c>
      <c r="B3088" t="s">
        <v>3329</v>
      </c>
      <c r="C3088" t="s">
        <v>192</v>
      </c>
      <c r="D3088" t="s">
        <v>4963</v>
      </c>
      <c r="E3088" s="190" t="s">
        <v>7044</v>
      </c>
    </row>
    <row r="3089" spans="1:5" hidden="1" x14ac:dyDescent="0.25">
      <c r="A3089">
        <v>4221</v>
      </c>
      <c r="B3089" t="s">
        <v>5865</v>
      </c>
      <c r="C3089" t="s">
        <v>193</v>
      </c>
      <c r="D3089" t="s">
        <v>4966</v>
      </c>
      <c r="E3089" s="190" t="s">
        <v>8488</v>
      </c>
    </row>
    <row r="3090" spans="1:5" hidden="1" x14ac:dyDescent="0.25">
      <c r="A3090">
        <v>4227</v>
      </c>
      <c r="B3090" t="s">
        <v>5866</v>
      </c>
      <c r="C3090" t="s">
        <v>193</v>
      </c>
      <c r="D3090" t="s">
        <v>4963</v>
      </c>
      <c r="E3090" s="190" t="s">
        <v>8489</v>
      </c>
    </row>
    <row r="3091" spans="1:5" hidden="1" x14ac:dyDescent="0.25">
      <c r="A3091">
        <v>38170</v>
      </c>
      <c r="B3091" t="s">
        <v>3330</v>
      </c>
      <c r="C3091" t="s">
        <v>192</v>
      </c>
      <c r="D3091" t="s">
        <v>4963</v>
      </c>
      <c r="E3091" s="190" t="s">
        <v>5867</v>
      </c>
    </row>
    <row r="3092" spans="1:5" hidden="1" x14ac:dyDescent="0.25">
      <c r="A3092">
        <v>4252</v>
      </c>
      <c r="B3092" t="s">
        <v>5868</v>
      </c>
      <c r="C3092" t="s">
        <v>223</v>
      </c>
      <c r="D3092" t="s">
        <v>4963</v>
      </c>
      <c r="E3092" s="190" t="s">
        <v>6167</v>
      </c>
    </row>
    <row r="3093" spans="1:5" hidden="1" x14ac:dyDescent="0.25">
      <c r="A3093">
        <v>40980</v>
      </c>
      <c r="B3093" t="s">
        <v>3331</v>
      </c>
      <c r="C3093" t="s">
        <v>224</v>
      </c>
      <c r="D3093" t="s">
        <v>4963</v>
      </c>
      <c r="E3093" s="190" t="s">
        <v>8490</v>
      </c>
    </row>
    <row r="3094" spans="1:5" hidden="1" x14ac:dyDescent="0.25">
      <c r="A3094">
        <v>41031</v>
      </c>
      <c r="B3094" t="s">
        <v>3332</v>
      </c>
      <c r="C3094" t="s">
        <v>224</v>
      </c>
      <c r="D3094" t="s">
        <v>4963</v>
      </c>
      <c r="E3094" s="190" t="s">
        <v>8491</v>
      </c>
    </row>
    <row r="3095" spans="1:5" hidden="1" x14ac:dyDescent="0.25">
      <c r="A3095">
        <v>37666</v>
      </c>
      <c r="B3095" t="s">
        <v>5869</v>
      </c>
      <c r="C3095" t="s">
        <v>223</v>
      </c>
      <c r="D3095" t="s">
        <v>4963</v>
      </c>
      <c r="E3095" s="190" t="s">
        <v>402</v>
      </c>
    </row>
    <row r="3096" spans="1:5" hidden="1" x14ac:dyDescent="0.25">
      <c r="A3096">
        <v>40986</v>
      </c>
      <c r="B3096" t="s">
        <v>3333</v>
      </c>
      <c r="C3096" t="s">
        <v>224</v>
      </c>
      <c r="D3096" t="s">
        <v>4963</v>
      </c>
      <c r="E3096" s="190" t="s">
        <v>8492</v>
      </c>
    </row>
    <row r="3097" spans="1:5" hidden="1" x14ac:dyDescent="0.25">
      <c r="A3097">
        <v>4250</v>
      </c>
      <c r="B3097" t="s">
        <v>5870</v>
      </c>
      <c r="C3097" t="s">
        <v>223</v>
      </c>
      <c r="D3097" t="s">
        <v>4963</v>
      </c>
      <c r="E3097" s="190" t="s">
        <v>8336</v>
      </c>
    </row>
    <row r="3098" spans="1:5" hidden="1" x14ac:dyDescent="0.25">
      <c r="A3098">
        <v>40978</v>
      </c>
      <c r="B3098" t="s">
        <v>3334</v>
      </c>
      <c r="C3098" t="s">
        <v>224</v>
      </c>
      <c r="D3098" t="s">
        <v>4963</v>
      </c>
      <c r="E3098" s="190" t="s">
        <v>8493</v>
      </c>
    </row>
    <row r="3099" spans="1:5" hidden="1" x14ac:dyDescent="0.25">
      <c r="A3099">
        <v>44501</v>
      </c>
      <c r="B3099" t="s">
        <v>5871</v>
      </c>
      <c r="C3099" t="s">
        <v>223</v>
      </c>
      <c r="D3099" t="s">
        <v>4963</v>
      </c>
      <c r="E3099" s="190" t="s">
        <v>7052</v>
      </c>
    </row>
    <row r="3100" spans="1:5" hidden="1" x14ac:dyDescent="0.25">
      <c r="A3100">
        <v>41043</v>
      </c>
      <c r="B3100" t="s">
        <v>3335</v>
      </c>
      <c r="C3100" t="s">
        <v>224</v>
      </c>
      <c r="D3100" t="s">
        <v>4963</v>
      </c>
      <c r="E3100" s="190" t="s">
        <v>8491</v>
      </c>
    </row>
    <row r="3101" spans="1:5" hidden="1" x14ac:dyDescent="0.25">
      <c r="A3101">
        <v>4234</v>
      </c>
      <c r="B3101" t="s">
        <v>5872</v>
      </c>
      <c r="C3101" t="s">
        <v>223</v>
      </c>
      <c r="D3101" t="s">
        <v>4966</v>
      </c>
      <c r="E3101" s="190" t="s">
        <v>8494</v>
      </c>
    </row>
    <row r="3102" spans="1:5" hidden="1" x14ac:dyDescent="0.25">
      <c r="A3102">
        <v>40987</v>
      </c>
      <c r="B3102" t="s">
        <v>3336</v>
      </c>
      <c r="C3102" t="s">
        <v>224</v>
      </c>
      <c r="D3102" t="s">
        <v>4963</v>
      </c>
      <c r="E3102" s="190" t="s">
        <v>8495</v>
      </c>
    </row>
    <row r="3103" spans="1:5" hidden="1" x14ac:dyDescent="0.25">
      <c r="A3103">
        <v>4253</v>
      </c>
      <c r="B3103" t="s">
        <v>5873</v>
      </c>
      <c r="C3103" t="s">
        <v>223</v>
      </c>
      <c r="D3103" t="s">
        <v>4963</v>
      </c>
      <c r="E3103" s="190" t="s">
        <v>402</v>
      </c>
    </row>
    <row r="3104" spans="1:5" hidden="1" x14ac:dyDescent="0.25">
      <c r="A3104">
        <v>40981</v>
      </c>
      <c r="B3104" t="s">
        <v>3337</v>
      </c>
      <c r="C3104" t="s">
        <v>224</v>
      </c>
      <c r="D3104" t="s">
        <v>4963</v>
      </c>
      <c r="E3104" s="190" t="s">
        <v>8492</v>
      </c>
    </row>
    <row r="3105" spans="1:5" hidden="1" x14ac:dyDescent="0.25">
      <c r="A3105">
        <v>4254</v>
      </c>
      <c r="B3105" t="s">
        <v>5874</v>
      </c>
      <c r="C3105" t="s">
        <v>223</v>
      </c>
      <c r="D3105" t="s">
        <v>4963</v>
      </c>
      <c r="E3105" s="190" t="s">
        <v>7080</v>
      </c>
    </row>
    <row r="3106" spans="1:5" hidden="1" x14ac:dyDescent="0.25">
      <c r="A3106">
        <v>41036</v>
      </c>
      <c r="B3106" t="s">
        <v>3338</v>
      </c>
      <c r="C3106" t="s">
        <v>224</v>
      </c>
      <c r="D3106" t="s">
        <v>4963</v>
      </c>
      <c r="E3106" s="190" t="s">
        <v>8496</v>
      </c>
    </row>
    <row r="3107" spans="1:5" hidden="1" x14ac:dyDescent="0.25">
      <c r="A3107">
        <v>4251</v>
      </c>
      <c r="B3107" t="s">
        <v>5875</v>
      </c>
      <c r="C3107" t="s">
        <v>223</v>
      </c>
      <c r="D3107" t="s">
        <v>4963</v>
      </c>
      <c r="E3107" s="190" t="s">
        <v>305</v>
      </c>
    </row>
    <row r="3108" spans="1:5" hidden="1" x14ac:dyDescent="0.25">
      <c r="A3108">
        <v>40979</v>
      </c>
      <c r="B3108" t="s">
        <v>3339</v>
      </c>
      <c r="C3108" t="s">
        <v>224</v>
      </c>
      <c r="D3108" t="s">
        <v>4963</v>
      </c>
      <c r="E3108" s="190" t="s">
        <v>8497</v>
      </c>
    </row>
    <row r="3109" spans="1:5" hidden="1" x14ac:dyDescent="0.25">
      <c r="A3109">
        <v>4230</v>
      </c>
      <c r="B3109" t="s">
        <v>5876</v>
      </c>
      <c r="C3109" t="s">
        <v>223</v>
      </c>
      <c r="D3109" t="s">
        <v>4963</v>
      </c>
      <c r="E3109" s="190" t="s">
        <v>8498</v>
      </c>
    </row>
    <row r="3110" spans="1:5" hidden="1" x14ac:dyDescent="0.25">
      <c r="A3110">
        <v>40998</v>
      </c>
      <c r="B3110" t="s">
        <v>5877</v>
      </c>
      <c r="C3110" t="s">
        <v>224</v>
      </c>
      <c r="D3110" t="s">
        <v>4963</v>
      </c>
      <c r="E3110" s="190" t="s">
        <v>8499</v>
      </c>
    </row>
    <row r="3111" spans="1:5" hidden="1" x14ac:dyDescent="0.25">
      <c r="A3111">
        <v>4257</v>
      </c>
      <c r="B3111" t="s">
        <v>5878</v>
      </c>
      <c r="C3111" t="s">
        <v>223</v>
      </c>
      <c r="D3111" t="s">
        <v>4963</v>
      </c>
      <c r="E3111" s="190" t="s">
        <v>5788</v>
      </c>
    </row>
    <row r="3112" spans="1:5" hidden="1" x14ac:dyDescent="0.25">
      <c r="A3112">
        <v>40982</v>
      </c>
      <c r="B3112" t="s">
        <v>3340</v>
      </c>
      <c r="C3112" t="s">
        <v>224</v>
      </c>
      <c r="D3112" t="s">
        <v>4963</v>
      </c>
      <c r="E3112" s="190" t="s">
        <v>8500</v>
      </c>
    </row>
    <row r="3113" spans="1:5" hidden="1" x14ac:dyDescent="0.25">
      <c r="A3113">
        <v>4240</v>
      </c>
      <c r="B3113" t="s">
        <v>5879</v>
      </c>
      <c r="C3113" t="s">
        <v>223</v>
      </c>
      <c r="D3113" t="s">
        <v>4963</v>
      </c>
      <c r="E3113" s="190" t="s">
        <v>6873</v>
      </c>
    </row>
    <row r="3114" spans="1:5" hidden="1" x14ac:dyDescent="0.25">
      <c r="A3114">
        <v>41026</v>
      </c>
      <c r="B3114" t="s">
        <v>3341</v>
      </c>
      <c r="C3114" t="s">
        <v>224</v>
      </c>
      <c r="D3114" t="s">
        <v>4963</v>
      </c>
      <c r="E3114" s="190" t="s">
        <v>8501</v>
      </c>
    </row>
    <row r="3115" spans="1:5" hidden="1" x14ac:dyDescent="0.25">
      <c r="A3115">
        <v>4239</v>
      </c>
      <c r="B3115" t="s">
        <v>5880</v>
      </c>
      <c r="C3115" t="s">
        <v>223</v>
      </c>
      <c r="D3115" t="s">
        <v>4963</v>
      </c>
      <c r="E3115" s="190" t="s">
        <v>6873</v>
      </c>
    </row>
    <row r="3116" spans="1:5" hidden="1" x14ac:dyDescent="0.25">
      <c r="A3116">
        <v>41024</v>
      </c>
      <c r="B3116" t="s">
        <v>3342</v>
      </c>
      <c r="C3116" t="s">
        <v>224</v>
      </c>
      <c r="D3116" t="s">
        <v>4963</v>
      </c>
      <c r="E3116" s="190" t="s">
        <v>8501</v>
      </c>
    </row>
    <row r="3117" spans="1:5" hidden="1" x14ac:dyDescent="0.25">
      <c r="A3117">
        <v>4248</v>
      </c>
      <c r="B3117" t="s">
        <v>5881</v>
      </c>
      <c r="C3117" t="s">
        <v>223</v>
      </c>
      <c r="D3117" t="s">
        <v>4963</v>
      </c>
      <c r="E3117" s="190" t="s">
        <v>7052</v>
      </c>
    </row>
    <row r="3118" spans="1:5" hidden="1" x14ac:dyDescent="0.25">
      <c r="A3118">
        <v>41033</v>
      </c>
      <c r="B3118" t="s">
        <v>3343</v>
      </c>
      <c r="C3118" t="s">
        <v>224</v>
      </c>
      <c r="D3118" t="s">
        <v>4963</v>
      </c>
      <c r="E3118" s="190" t="s">
        <v>8491</v>
      </c>
    </row>
    <row r="3119" spans="1:5" hidden="1" x14ac:dyDescent="0.25">
      <c r="A3119">
        <v>44500</v>
      </c>
      <c r="B3119" t="s">
        <v>5882</v>
      </c>
      <c r="C3119" t="s">
        <v>223</v>
      </c>
      <c r="D3119" t="s">
        <v>4963</v>
      </c>
      <c r="E3119" s="190" t="s">
        <v>7052</v>
      </c>
    </row>
    <row r="3120" spans="1:5" hidden="1" x14ac:dyDescent="0.25">
      <c r="A3120">
        <v>41040</v>
      </c>
      <c r="B3120" t="s">
        <v>3344</v>
      </c>
      <c r="C3120" t="s">
        <v>224</v>
      </c>
      <c r="D3120" t="s">
        <v>4963</v>
      </c>
      <c r="E3120" s="190" t="s">
        <v>8491</v>
      </c>
    </row>
    <row r="3121" spans="1:5" hidden="1" x14ac:dyDescent="0.25">
      <c r="A3121">
        <v>4238</v>
      </c>
      <c r="B3121" t="s">
        <v>5883</v>
      </c>
      <c r="C3121" t="s">
        <v>223</v>
      </c>
      <c r="D3121" t="s">
        <v>4963</v>
      </c>
      <c r="E3121" s="190" t="s">
        <v>8502</v>
      </c>
    </row>
    <row r="3122" spans="1:5" hidden="1" x14ac:dyDescent="0.25">
      <c r="A3122">
        <v>41012</v>
      </c>
      <c r="B3122" t="s">
        <v>3345</v>
      </c>
      <c r="C3122" t="s">
        <v>224</v>
      </c>
      <c r="D3122" t="s">
        <v>4963</v>
      </c>
      <c r="E3122" s="190" t="s">
        <v>8503</v>
      </c>
    </row>
    <row r="3123" spans="1:5" hidden="1" x14ac:dyDescent="0.25">
      <c r="A3123">
        <v>4233</v>
      </c>
      <c r="B3123" t="s">
        <v>5884</v>
      </c>
      <c r="C3123" t="s">
        <v>223</v>
      </c>
      <c r="D3123" t="s">
        <v>4963</v>
      </c>
      <c r="E3123" s="190" t="s">
        <v>6873</v>
      </c>
    </row>
    <row r="3124" spans="1:5" hidden="1" x14ac:dyDescent="0.25">
      <c r="A3124">
        <v>41001</v>
      </c>
      <c r="B3124" t="s">
        <v>3347</v>
      </c>
      <c r="C3124" t="s">
        <v>224</v>
      </c>
      <c r="D3124" t="s">
        <v>4963</v>
      </c>
      <c r="E3124" s="190" t="s">
        <v>8501</v>
      </c>
    </row>
    <row r="3125" spans="1:5" hidden="1" x14ac:dyDescent="0.25">
      <c r="A3125">
        <v>2</v>
      </c>
      <c r="B3125" t="s">
        <v>3348</v>
      </c>
      <c r="C3125" t="s">
        <v>222</v>
      </c>
      <c r="D3125" t="s">
        <v>4963</v>
      </c>
      <c r="E3125" s="190" t="s">
        <v>8504</v>
      </c>
    </row>
    <row r="3126" spans="1:5" hidden="1" x14ac:dyDescent="0.25">
      <c r="A3126">
        <v>36517</v>
      </c>
      <c r="B3126" t="s">
        <v>3349</v>
      </c>
      <c r="C3126" t="s">
        <v>192</v>
      </c>
      <c r="D3126" t="s">
        <v>4963</v>
      </c>
      <c r="E3126" s="190" t="s">
        <v>6460</v>
      </c>
    </row>
    <row r="3127" spans="1:5" hidden="1" x14ac:dyDescent="0.25">
      <c r="A3127">
        <v>4262</v>
      </c>
      <c r="B3127" t="s">
        <v>3350</v>
      </c>
      <c r="C3127" t="s">
        <v>192</v>
      </c>
      <c r="D3127" t="s">
        <v>4966</v>
      </c>
      <c r="E3127" s="190" t="s">
        <v>6461</v>
      </c>
    </row>
    <row r="3128" spans="1:5" hidden="1" x14ac:dyDescent="0.25">
      <c r="A3128">
        <v>4263</v>
      </c>
      <c r="B3128" t="s">
        <v>3351</v>
      </c>
      <c r="C3128" t="s">
        <v>192</v>
      </c>
      <c r="D3128" t="s">
        <v>4963</v>
      </c>
      <c r="E3128" s="190" t="s">
        <v>6462</v>
      </c>
    </row>
    <row r="3129" spans="1:5" hidden="1" x14ac:dyDescent="0.25">
      <c r="A3129">
        <v>36518</v>
      </c>
      <c r="B3129" t="s">
        <v>3352</v>
      </c>
      <c r="C3129" t="s">
        <v>192</v>
      </c>
      <c r="D3129" t="s">
        <v>4963</v>
      </c>
      <c r="E3129" s="190" t="s">
        <v>6463</v>
      </c>
    </row>
    <row r="3130" spans="1:5" hidden="1" x14ac:dyDescent="0.25">
      <c r="A3130">
        <v>14221</v>
      </c>
      <c r="B3130" t="s">
        <v>3353</v>
      </c>
      <c r="C3130" t="s">
        <v>192</v>
      </c>
      <c r="D3130" t="s">
        <v>4963</v>
      </c>
      <c r="E3130" s="190" t="s">
        <v>6464</v>
      </c>
    </row>
    <row r="3131" spans="1:5" hidden="1" x14ac:dyDescent="0.25">
      <c r="A3131">
        <v>38402</v>
      </c>
      <c r="B3131" t="s">
        <v>3354</v>
      </c>
      <c r="C3131" t="s">
        <v>192</v>
      </c>
      <c r="D3131" t="s">
        <v>4963</v>
      </c>
      <c r="E3131" s="190" t="s">
        <v>6465</v>
      </c>
    </row>
    <row r="3132" spans="1:5" hidden="1" x14ac:dyDescent="0.25">
      <c r="A3132">
        <v>3412</v>
      </c>
      <c r="B3132" t="s">
        <v>3355</v>
      </c>
      <c r="C3132" t="s">
        <v>191</v>
      </c>
      <c r="D3132" t="s">
        <v>4963</v>
      </c>
      <c r="E3132" s="190" t="s">
        <v>8505</v>
      </c>
    </row>
    <row r="3133" spans="1:5" hidden="1" x14ac:dyDescent="0.25">
      <c r="A3133">
        <v>3413</v>
      </c>
      <c r="B3133" t="s">
        <v>3356</v>
      </c>
      <c r="C3133" t="s">
        <v>191</v>
      </c>
      <c r="D3133" t="s">
        <v>4963</v>
      </c>
      <c r="E3133" s="190" t="s">
        <v>8506</v>
      </c>
    </row>
    <row r="3134" spans="1:5" hidden="1" x14ac:dyDescent="0.25">
      <c r="A3134">
        <v>39744</v>
      </c>
      <c r="B3134" t="s">
        <v>3357</v>
      </c>
      <c r="C3134" t="s">
        <v>191</v>
      </c>
      <c r="D3134" t="s">
        <v>4963</v>
      </c>
      <c r="E3134" s="190" t="s">
        <v>7054</v>
      </c>
    </row>
    <row r="3135" spans="1:5" hidden="1" x14ac:dyDescent="0.25">
      <c r="A3135">
        <v>39745</v>
      </c>
      <c r="B3135" t="s">
        <v>3358</v>
      </c>
      <c r="C3135" t="s">
        <v>191</v>
      </c>
      <c r="D3135" t="s">
        <v>4963</v>
      </c>
      <c r="E3135" s="190" t="s">
        <v>8507</v>
      </c>
    </row>
    <row r="3136" spans="1:5" hidden="1" x14ac:dyDescent="0.25">
      <c r="A3136">
        <v>39637</v>
      </c>
      <c r="B3136" t="s">
        <v>3359</v>
      </c>
      <c r="C3136" t="s">
        <v>191</v>
      </c>
      <c r="D3136" t="s">
        <v>4963</v>
      </c>
      <c r="E3136" s="190" t="s">
        <v>8508</v>
      </c>
    </row>
    <row r="3137" spans="1:5" hidden="1" x14ac:dyDescent="0.25">
      <c r="A3137">
        <v>39638</v>
      </c>
      <c r="B3137" t="s">
        <v>3360</v>
      </c>
      <c r="C3137" t="s">
        <v>191</v>
      </c>
      <c r="D3137" t="s">
        <v>4963</v>
      </c>
      <c r="E3137" s="190" t="s">
        <v>8509</v>
      </c>
    </row>
    <row r="3138" spans="1:5" hidden="1" x14ac:dyDescent="0.25">
      <c r="A3138">
        <v>39639</v>
      </c>
      <c r="B3138" t="s">
        <v>3361</v>
      </c>
      <c r="C3138" t="s">
        <v>191</v>
      </c>
      <c r="D3138" t="s">
        <v>4963</v>
      </c>
      <c r="E3138" s="190" t="s">
        <v>8510</v>
      </c>
    </row>
    <row r="3139" spans="1:5" hidden="1" x14ac:dyDescent="0.25">
      <c r="A3139">
        <v>39517</v>
      </c>
      <c r="B3139" t="s">
        <v>3362</v>
      </c>
      <c r="C3139" t="s">
        <v>191</v>
      </c>
      <c r="D3139" t="s">
        <v>4963</v>
      </c>
      <c r="E3139" s="190" t="s">
        <v>8511</v>
      </c>
    </row>
    <row r="3140" spans="1:5" hidden="1" x14ac:dyDescent="0.25">
      <c r="A3140">
        <v>39518</v>
      </c>
      <c r="B3140" t="s">
        <v>3363</v>
      </c>
      <c r="C3140" t="s">
        <v>191</v>
      </c>
      <c r="D3140" t="s">
        <v>4963</v>
      </c>
      <c r="E3140" s="190" t="s">
        <v>8512</v>
      </c>
    </row>
    <row r="3141" spans="1:5" hidden="1" x14ac:dyDescent="0.25">
      <c r="A3141">
        <v>38366</v>
      </c>
      <c r="B3141" t="s">
        <v>3364</v>
      </c>
      <c r="C3141" t="s">
        <v>191</v>
      </c>
      <c r="D3141" t="s">
        <v>4963</v>
      </c>
      <c r="E3141" s="190" t="s">
        <v>382</v>
      </c>
    </row>
    <row r="3142" spans="1:5" hidden="1" x14ac:dyDescent="0.25">
      <c r="A3142">
        <v>11703</v>
      </c>
      <c r="B3142" t="s">
        <v>3365</v>
      </c>
      <c r="C3142" t="s">
        <v>192</v>
      </c>
      <c r="D3142" t="s">
        <v>4963</v>
      </c>
      <c r="E3142" s="190" t="s">
        <v>6895</v>
      </c>
    </row>
    <row r="3143" spans="1:5" hidden="1" x14ac:dyDescent="0.25">
      <c r="A3143">
        <v>37400</v>
      </c>
      <c r="B3143" t="s">
        <v>3366</v>
      </c>
      <c r="C3143" t="s">
        <v>192</v>
      </c>
      <c r="D3143" t="s">
        <v>4963</v>
      </c>
      <c r="E3143" s="190" t="s">
        <v>6716</v>
      </c>
    </row>
    <row r="3144" spans="1:5" hidden="1" x14ac:dyDescent="0.25">
      <c r="A3144">
        <v>25400</v>
      </c>
      <c r="B3144" t="s">
        <v>3367</v>
      </c>
      <c r="C3144" t="s">
        <v>192</v>
      </c>
      <c r="D3144" t="s">
        <v>4963</v>
      </c>
      <c r="E3144" s="190" t="s">
        <v>6466</v>
      </c>
    </row>
    <row r="3145" spans="1:5" hidden="1" x14ac:dyDescent="0.25">
      <c r="A3145">
        <v>4276</v>
      </c>
      <c r="B3145" t="s">
        <v>3368</v>
      </c>
      <c r="C3145" t="s">
        <v>192</v>
      </c>
      <c r="D3145" t="s">
        <v>4977</v>
      </c>
      <c r="E3145" s="190" t="s">
        <v>6467</v>
      </c>
    </row>
    <row r="3146" spans="1:5" hidden="1" x14ac:dyDescent="0.25">
      <c r="A3146">
        <v>4273</v>
      </c>
      <c r="B3146" t="s">
        <v>3369</v>
      </c>
      <c r="C3146" t="s">
        <v>192</v>
      </c>
      <c r="D3146" t="s">
        <v>4977</v>
      </c>
      <c r="E3146" s="190" t="s">
        <v>6468</v>
      </c>
    </row>
    <row r="3147" spans="1:5" hidden="1" x14ac:dyDescent="0.25">
      <c r="A3147">
        <v>4274</v>
      </c>
      <c r="B3147" t="s">
        <v>3370</v>
      </c>
      <c r="C3147" t="s">
        <v>192</v>
      </c>
      <c r="D3147" t="s">
        <v>4977</v>
      </c>
      <c r="E3147" s="190" t="s">
        <v>6360</v>
      </c>
    </row>
    <row r="3148" spans="1:5" hidden="1" x14ac:dyDescent="0.25">
      <c r="A3148">
        <v>39438</v>
      </c>
      <c r="B3148" t="s">
        <v>3371</v>
      </c>
      <c r="C3148" t="s">
        <v>192</v>
      </c>
      <c r="D3148" t="s">
        <v>4963</v>
      </c>
      <c r="E3148" s="190" t="s">
        <v>2334</v>
      </c>
    </row>
    <row r="3149" spans="1:5" hidden="1" x14ac:dyDescent="0.25">
      <c r="A3149">
        <v>4379</v>
      </c>
      <c r="B3149" t="s">
        <v>3372</v>
      </c>
      <c r="C3149" t="s">
        <v>192</v>
      </c>
      <c r="D3149" t="s">
        <v>4963</v>
      </c>
      <c r="E3149" s="190" t="s">
        <v>395</v>
      </c>
    </row>
    <row r="3150" spans="1:5" hidden="1" x14ac:dyDescent="0.25">
      <c r="A3150">
        <v>4377</v>
      </c>
      <c r="B3150" t="s">
        <v>3373</v>
      </c>
      <c r="C3150" t="s">
        <v>192</v>
      </c>
      <c r="D3150" t="s">
        <v>4963</v>
      </c>
      <c r="E3150" s="190" t="s">
        <v>5885</v>
      </c>
    </row>
    <row r="3151" spans="1:5" hidden="1" x14ac:dyDescent="0.25">
      <c r="A3151">
        <v>4356</v>
      </c>
      <c r="B3151" t="s">
        <v>3374</v>
      </c>
      <c r="C3151" t="s">
        <v>192</v>
      </c>
      <c r="D3151" t="s">
        <v>4963</v>
      </c>
      <c r="E3151" s="190" t="s">
        <v>2334</v>
      </c>
    </row>
    <row r="3152" spans="1:5" hidden="1" x14ac:dyDescent="0.25">
      <c r="A3152">
        <v>13246</v>
      </c>
      <c r="B3152" t="s">
        <v>6896</v>
      </c>
      <c r="C3152" t="s">
        <v>192</v>
      </c>
      <c r="D3152" t="s">
        <v>4963</v>
      </c>
      <c r="E3152" s="190" t="s">
        <v>398</v>
      </c>
    </row>
    <row r="3153" spans="1:5" hidden="1" x14ac:dyDescent="0.25">
      <c r="A3153">
        <v>13294</v>
      </c>
      <c r="B3153" t="s">
        <v>6897</v>
      </c>
      <c r="C3153" t="s">
        <v>192</v>
      </c>
      <c r="D3153" t="s">
        <v>4963</v>
      </c>
      <c r="E3153" s="190" t="s">
        <v>283</v>
      </c>
    </row>
    <row r="3154" spans="1:5" hidden="1" x14ac:dyDescent="0.25">
      <c r="A3154">
        <v>11963</v>
      </c>
      <c r="B3154" t="s">
        <v>6898</v>
      </c>
      <c r="C3154" t="s">
        <v>192</v>
      </c>
      <c r="D3154" t="s">
        <v>4963</v>
      </c>
      <c r="E3154" s="190" t="s">
        <v>334</v>
      </c>
    </row>
    <row r="3155" spans="1:5" hidden="1" x14ac:dyDescent="0.25">
      <c r="A3155">
        <v>11964</v>
      </c>
      <c r="B3155" t="s">
        <v>6899</v>
      </c>
      <c r="C3155" t="s">
        <v>192</v>
      </c>
      <c r="D3155" t="s">
        <v>4963</v>
      </c>
      <c r="E3155" s="190" t="s">
        <v>5855</v>
      </c>
    </row>
    <row r="3156" spans="1:5" hidden="1" x14ac:dyDescent="0.25">
      <c r="A3156">
        <v>4346</v>
      </c>
      <c r="B3156" t="s">
        <v>3375</v>
      </c>
      <c r="C3156" t="s">
        <v>192</v>
      </c>
      <c r="D3156" t="s">
        <v>4963</v>
      </c>
      <c r="E3156" s="190" t="s">
        <v>5886</v>
      </c>
    </row>
    <row r="3157" spans="1:5" hidden="1" x14ac:dyDescent="0.25">
      <c r="A3157">
        <v>11955</v>
      </c>
      <c r="B3157" t="s">
        <v>3376</v>
      </c>
      <c r="C3157" t="s">
        <v>192</v>
      </c>
      <c r="D3157" t="s">
        <v>4963</v>
      </c>
      <c r="E3157" s="190" t="s">
        <v>4979</v>
      </c>
    </row>
    <row r="3158" spans="1:5" hidden="1" x14ac:dyDescent="0.25">
      <c r="A3158">
        <v>11960</v>
      </c>
      <c r="B3158" t="s">
        <v>3377</v>
      </c>
      <c r="C3158" t="s">
        <v>192</v>
      </c>
      <c r="D3158" t="s">
        <v>4963</v>
      </c>
      <c r="E3158" s="190" t="s">
        <v>645</v>
      </c>
    </row>
    <row r="3159" spans="1:5" hidden="1" x14ac:dyDescent="0.25">
      <c r="A3159">
        <v>4333</v>
      </c>
      <c r="B3159" t="s">
        <v>3378</v>
      </c>
      <c r="C3159" t="s">
        <v>192</v>
      </c>
      <c r="D3159" t="s">
        <v>4963</v>
      </c>
      <c r="E3159" s="190" t="s">
        <v>2334</v>
      </c>
    </row>
    <row r="3160" spans="1:5" hidden="1" x14ac:dyDescent="0.25">
      <c r="A3160">
        <v>4358</v>
      </c>
      <c r="B3160" t="s">
        <v>3379</v>
      </c>
      <c r="C3160" t="s">
        <v>192</v>
      </c>
      <c r="D3160" t="s">
        <v>4963</v>
      </c>
      <c r="E3160" s="190" t="s">
        <v>2340</v>
      </c>
    </row>
    <row r="3161" spans="1:5" hidden="1" x14ac:dyDescent="0.25">
      <c r="A3161">
        <v>39435</v>
      </c>
      <c r="B3161" t="s">
        <v>3380</v>
      </c>
      <c r="C3161" t="s">
        <v>192</v>
      </c>
      <c r="D3161" t="s">
        <v>4963</v>
      </c>
      <c r="E3161" s="190" t="s">
        <v>4965</v>
      </c>
    </row>
    <row r="3162" spans="1:5" hidden="1" x14ac:dyDescent="0.25">
      <c r="A3162">
        <v>39436</v>
      </c>
      <c r="B3162" t="s">
        <v>3381</v>
      </c>
      <c r="C3162" t="s">
        <v>192</v>
      </c>
      <c r="D3162" t="s">
        <v>4963</v>
      </c>
      <c r="E3162" s="190" t="s">
        <v>5065</v>
      </c>
    </row>
    <row r="3163" spans="1:5" hidden="1" x14ac:dyDescent="0.25">
      <c r="A3163">
        <v>39437</v>
      </c>
      <c r="B3163" t="s">
        <v>3382</v>
      </c>
      <c r="C3163" t="s">
        <v>192</v>
      </c>
      <c r="D3163" t="s">
        <v>4963</v>
      </c>
      <c r="E3163" s="190" t="s">
        <v>396</v>
      </c>
    </row>
    <row r="3164" spans="1:5" hidden="1" x14ac:dyDescent="0.25">
      <c r="A3164">
        <v>39439</v>
      </c>
      <c r="B3164" t="s">
        <v>3383</v>
      </c>
      <c r="C3164" t="s">
        <v>192</v>
      </c>
      <c r="D3164" t="s">
        <v>4963</v>
      </c>
      <c r="E3164" s="190" t="s">
        <v>393</v>
      </c>
    </row>
    <row r="3165" spans="1:5" hidden="1" x14ac:dyDescent="0.25">
      <c r="A3165">
        <v>39440</v>
      </c>
      <c r="B3165" t="s">
        <v>3384</v>
      </c>
      <c r="C3165" t="s">
        <v>192</v>
      </c>
      <c r="D3165" t="s">
        <v>4963</v>
      </c>
      <c r="E3165" s="190" t="s">
        <v>206</v>
      </c>
    </row>
    <row r="3166" spans="1:5" hidden="1" x14ac:dyDescent="0.25">
      <c r="A3166">
        <v>39441</v>
      </c>
      <c r="B3166" t="s">
        <v>3386</v>
      </c>
      <c r="C3166" t="s">
        <v>192</v>
      </c>
      <c r="D3166" t="s">
        <v>4963</v>
      </c>
      <c r="E3166" s="190" t="s">
        <v>2334</v>
      </c>
    </row>
    <row r="3167" spans="1:5" hidden="1" x14ac:dyDescent="0.25">
      <c r="A3167">
        <v>39442</v>
      </c>
      <c r="B3167" t="s">
        <v>3387</v>
      </c>
      <c r="C3167" t="s">
        <v>192</v>
      </c>
      <c r="D3167" t="s">
        <v>4963</v>
      </c>
      <c r="E3167" s="190" t="s">
        <v>5885</v>
      </c>
    </row>
    <row r="3168" spans="1:5" hidden="1" x14ac:dyDescent="0.25">
      <c r="A3168">
        <v>39443</v>
      </c>
      <c r="B3168" t="s">
        <v>3388</v>
      </c>
      <c r="C3168" t="s">
        <v>192</v>
      </c>
      <c r="D3168" t="s">
        <v>4963</v>
      </c>
      <c r="E3168" s="190" t="s">
        <v>1167</v>
      </c>
    </row>
    <row r="3169" spans="1:5" hidden="1" x14ac:dyDescent="0.25">
      <c r="A3169">
        <v>4329</v>
      </c>
      <c r="B3169" t="s">
        <v>3389</v>
      </c>
      <c r="C3169" t="s">
        <v>192</v>
      </c>
      <c r="D3169" t="s">
        <v>4966</v>
      </c>
      <c r="E3169" s="190" t="s">
        <v>282</v>
      </c>
    </row>
    <row r="3170" spans="1:5" hidden="1" x14ac:dyDescent="0.25">
      <c r="A3170">
        <v>4383</v>
      </c>
      <c r="B3170" t="s">
        <v>3390</v>
      </c>
      <c r="C3170" t="s">
        <v>192</v>
      </c>
      <c r="D3170" t="s">
        <v>4963</v>
      </c>
      <c r="E3170" s="190" t="s">
        <v>5887</v>
      </c>
    </row>
    <row r="3171" spans="1:5" hidden="1" x14ac:dyDescent="0.25">
      <c r="A3171">
        <v>4344</v>
      </c>
      <c r="B3171" t="s">
        <v>3391</v>
      </c>
      <c r="C3171" t="s">
        <v>192</v>
      </c>
      <c r="D3171" t="s">
        <v>4963</v>
      </c>
      <c r="E3171" s="190" t="s">
        <v>5888</v>
      </c>
    </row>
    <row r="3172" spans="1:5" hidden="1" x14ac:dyDescent="0.25">
      <c r="A3172">
        <v>436</v>
      </c>
      <c r="B3172" t="s">
        <v>3392</v>
      </c>
      <c r="C3172" t="s">
        <v>192</v>
      </c>
      <c r="D3172" t="s">
        <v>4977</v>
      </c>
      <c r="E3172" s="190" t="s">
        <v>6744</v>
      </c>
    </row>
    <row r="3173" spans="1:5" hidden="1" x14ac:dyDescent="0.25">
      <c r="A3173">
        <v>442</v>
      </c>
      <c r="B3173" t="s">
        <v>3393</v>
      </c>
      <c r="C3173" t="s">
        <v>192</v>
      </c>
      <c r="D3173" t="s">
        <v>4977</v>
      </c>
      <c r="E3173" s="190" t="s">
        <v>7048</v>
      </c>
    </row>
    <row r="3174" spans="1:5" hidden="1" x14ac:dyDescent="0.25">
      <c r="A3174">
        <v>11953</v>
      </c>
      <c r="B3174" t="s">
        <v>3394</v>
      </c>
      <c r="C3174" t="s">
        <v>192</v>
      </c>
      <c r="D3174" t="s">
        <v>4963</v>
      </c>
      <c r="E3174" s="190" t="s">
        <v>5889</v>
      </c>
    </row>
    <row r="3175" spans="1:5" hidden="1" x14ac:dyDescent="0.25">
      <c r="A3175">
        <v>4335</v>
      </c>
      <c r="B3175" t="s">
        <v>3395</v>
      </c>
      <c r="C3175" t="s">
        <v>192</v>
      </c>
      <c r="D3175" t="s">
        <v>4963</v>
      </c>
      <c r="E3175" s="190" t="s">
        <v>5890</v>
      </c>
    </row>
    <row r="3176" spans="1:5" hidden="1" x14ac:dyDescent="0.25">
      <c r="A3176">
        <v>4334</v>
      </c>
      <c r="B3176" t="s">
        <v>3396</v>
      </c>
      <c r="C3176" t="s">
        <v>192</v>
      </c>
      <c r="D3176" t="s">
        <v>4963</v>
      </c>
      <c r="E3176" s="190" t="s">
        <v>2682</v>
      </c>
    </row>
    <row r="3177" spans="1:5" hidden="1" x14ac:dyDescent="0.25">
      <c r="A3177">
        <v>4343</v>
      </c>
      <c r="B3177" t="s">
        <v>3397</v>
      </c>
      <c r="C3177" t="s">
        <v>192</v>
      </c>
      <c r="D3177" t="s">
        <v>4963</v>
      </c>
      <c r="E3177" s="190" t="s">
        <v>301</v>
      </c>
    </row>
    <row r="3178" spans="1:5" hidden="1" x14ac:dyDescent="0.25">
      <c r="A3178">
        <v>430</v>
      </c>
      <c r="B3178" t="s">
        <v>3398</v>
      </c>
      <c r="C3178" t="s">
        <v>192</v>
      </c>
      <c r="D3178" t="s">
        <v>4977</v>
      </c>
      <c r="E3178" s="190" t="s">
        <v>1533</v>
      </c>
    </row>
    <row r="3179" spans="1:5" hidden="1" x14ac:dyDescent="0.25">
      <c r="A3179">
        <v>441</v>
      </c>
      <c r="B3179" t="s">
        <v>3399</v>
      </c>
      <c r="C3179" t="s">
        <v>192</v>
      </c>
      <c r="D3179" t="s">
        <v>4977</v>
      </c>
      <c r="E3179" s="190" t="s">
        <v>6862</v>
      </c>
    </row>
    <row r="3180" spans="1:5" hidden="1" x14ac:dyDescent="0.25">
      <c r="A3180">
        <v>431</v>
      </c>
      <c r="B3180" t="s">
        <v>3400</v>
      </c>
      <c r="C3180" t="s">
        <v>192</v>
      </c>
      <c r="D3180" t="s">
        <v>4977</v>
      </c>
      <c r="E3180" s="190" t="s">
        <v>8513</v>
      </c>
    </row>
    <row r="3181" spans="1:5" hidden="1" x14ac:dyDescent="0.25">
      <c r="A3181">
        <v>432</v>
      </c>
      <c r="B3181" t="s">
        <v>3401</v>
      </c>
      <c r="C3181" t="s">
        <v>192</v>
      </c>
      <c r="D3181" t="s">
        <v>4977</v>
      </c>
      <c r="E3181" s="190" t="s">
        <v>5248</v>
      </c>
    </row>
    <row r="3182" spans="1:5" hidden="1" x14ac:dyDescent="0.25">
      <c r="A3182">
        <v>429</v>
      </c>
      <c r="B3182" t="s">
        <v>3402</v>
      </c>
      <c r="C3182" t="s">
        <v>192</v>
      </c>
      <c r="D3182" t="s">
        <v>4977</v>
      </c>
      <c r="E3182" s="190" t="s">
        <v>6856</v>
      </c>
    </row>
    <row r="3183" spans="1:5" hidden="1" x14ac:dyDescent="0.25">
      <c r="A3183">
        <v>439</v>
      </c>
      <c r="B3183" t="s">
        <v>3403</v>
      </c>
      <c r="C3183" t="s">
        <v>192</v>
      </c>
      <c r="D3183" t="s">
        <v>4977</v>
      </c>
      <c r="E3183" s="190" t="s">
        <v>6575</v>
      </c>
    </row>
    <row r="3184" spans="1:5" hidden="1" x14ac:dyDescent="0.25">
      <c r="A3184">
        <v>433</v>
      </c>
      <c r="B3184" t="s">
        <v>3404</v>
      </c>
      <c r="C3184" t="s">
        <v>192</v>
      </c>
      <c r="D3184" t="s">
        <v>4977</v>
      </c>
      <c r="E3184" s="190" t="s">
        <v>8514</v>
      </c>
    </row>
    <row r="3185" spans="1:5" hidden="1" x14ac:dyDescent="0.25">
      <c r="A3185">
        <v>437</v>
      </c>
      <c r="B3185" t="s">
        <v>3405</v>
      </c>
      <c r="C3185" t="s">
        <v>192</v>
      </c>
      <c r="D3185" t="s">
        <v>4977</v>
      </c>
      <c r="E3185" s="190" t="s">
        <v>6581</v>
      </c>
    </row>
    <row r="3186" spans="1:5" hidden="1" x14ac:dyDescent="0.25">
      <c r="A3186">
        <v>11790</v>
      </c>
      <c r="B3186" t="s">
        <v>3406</v>
      </c>
      <c r="C3186" t="s">
        <v>192</v>
      </c>
      <c r="D3186" t="s">
        <v>4977</v>
      </c>
      <c r="E3186" s="190" t="s">
        <v>8515</v>
      </c>
    </row>
    <row r="3187" spans="1:5" hidden="1" x14ac:dyDescent="0.25">
      <c r="A3187">
        <v>428</v>
      </c>
      <c r="B3187" t="s">
        <v>3407</v>
      </c>
      <c r="C3187" t="s">
        <v>192</v>
      </c>
      <c r="D3187" t="s">
        <v>4977</v>
      </c>
      <c r="E3187" s="190" t="s">
        <v>6698</v>
      </c>
    </row>
    <row r="3188" spans="1:5" hidden="1" x14ac:dyDescent="0.25">
      <c r="A3188">
        <v>4384</v>
      </c>
      <c r="B3188" t="s">
        <v>3408</v>
      </c>
      <c r="C3188" t="s">
        <v>192</v>
      </c>
      <c r="D3188" t="s">
        <v>4963</v>
      </c>
      <c r="E3188" s="190" t="s">
        <v>4710</v>
      </c>
    </row>
    <row r="3189" spans="1:5" hidden="1" x14ac:dyDescent="0.25">
      <c r="A3189">
        <v>4351</v>
      </c>
      <c r="B3189" t="s">
        <v>3409</v>
      </c>
      <c r="C3189" t="s">
        <v>192</v>
      </c>
      <c r="D3189" t="s">
        <v>4963</v>
      </c>
      <c r="E3189" s="190" t="s">
        <v>5891</v>
      </c>
    </row>
    <row r="3190" spans="1:5" hidden="1" x14ac:dyDescent="0.25">
      <c r="A3190">
        <v>11054</v>
      </c>
      <c r="B3190" t="s">
        <v>3410</v>
      </c>
      <c r="C3190" t="s">
        <v>192</v>
      </c>
      <c r="D3190" t="s">
        <v>4963</v>
      </c>
      <c r="E3190" s="190" t="s">
        <v>257</v>
      </c>
    </row>
    <row r="3191" spans="1:5" hidden="1" x14ac:dyDescent="0.25">
      <c r="A3191">
        <v>11055</v>
      </c>
      <c r="B3191" t="s">
        <v>3411</v>
      </c>
      <c r="C3191" t="s">
        <v>192</v>
      </c>
      <c r="D3191" t="s">
        <v>4963</v>
      </c>
      <c r="E3191" s="190" t="s">
        <v>392</v>
      </c>
    </row>
    <row r="3192" spans="1:5" hidden="1" x14ac:dyDescent="0.25">
      <c r="A3192">
        <v>11056</v>
      </c>
      <c r="B3192" t="s">
        <v>3412</v>
      </c>
      <c r="C3192" t="s">
        <v>192</v>
      </c>
      <c r="D3192" t="s">
        <v>4963</v>
      </c>
      <c r="E3192" s="190" t="s">
        <v>8516</v>
      </c>
    </row>
    <row r="3193" spans="1:5" hidden="1" x14ac:dyDescent="0.25">
      <c r="A3193">
        <v>11057</v>
      </c>
      <c r="B3193" t="s">
        <v>3413</v>
      </c>
      <c r="C3193" t="s">
        <v>192</v>
      </c>
      <c r="D3193" t="s">
        <v>4963</v>
      </c>
      <c r="E3193" s="190" t="s">
        <v>6639</v>
      </c>
    </row>
    <row r="3194" spans="1:5" hidden="1" x14ac:dyDescent="0.25">
      <c r="A3194">
        <v>11059</v>
      </c>
      <c r="B3194" t="s">
        <v>3414</v>
      </c>
      <c r="C3194" t="s">
        <v>192</v>
      </c>
      <c r="D3194" t="s">
        <v>4963</v>
      </c>
      <c r="E3194" s="190" t="s">
        <v>8517</v>
      </c>
    </row>
    <row r="3195" spans="1:5" hidden="1" x14ac:dyDescent="0.25">
      <c r="A3195">
        <v>11058</v>
      </c>
      <c r="B3195" t="s">
        <v>3415</v>
      </c>
      <c r="C3195" t="s">
        <v>192</v>
      </c>
      <c r="D3195" t="s">
        <v>4963</v>
      </c>
      <c r="E3195" s="190" t="s">
        <v>8518</v>
      </c>
    </row>
    <row r="3196" spans="1:5" hidden="1" x14ac:dyDescent="0.25">
      <c r="A3196">
        <v>4380</v>
      </c>
      <c r="B3196" t="s">
        <v>3416</v>
      </c>
      <c r="C3196" t="s">
        <v>192</v>
      </c>
      <c r="D3196" t="s">
        <v>4963</v>
      </c>
      <c r="E3196" s="190" t="s">
        <v>207</v>
      </c>
    </row>
    <row r="3197" spans="1:5" hidden="1" x14ac:dyDescent="0.25">
      <c r="A3197">
        <v>4299</v>
      </c>
      <c r="B3197" t="s">
        <v>3417</v>
      </c>
      <c r="C3197" t="s">
        <v>192</v>
      </c>
      <c r="D3197" t="s">
        <v>4966</v>
      </c>
      <c r="E3197" s="190" t="s">
        <v>251</v>
      </c>
    </row>
    <row r="3198" spans="1:5" hidden="1" x14ac:dyDescent="0.25">
      <c r="A3198">
        <v>4304</v>
      </c>
      <c r="B3198" t="s">
        <v>3418</v>
      </c>
      <c r="C3198" t="s">
        <v>192</v>
      </c>
      <c r="D3198" t="s">
        <v>4963</v>
      </c>
      <c r="E3198" s="190" t="s">
        <v>7428</v>
      </c>
    </row>
    <row r="3199" spans="1:5" hidden="1" x14ac:dyDescent="0.25">
      <c r="A3199">
        <v>4305</v>
      </c>
      <c r="B3199" t="s">
        <v>3419</v>
      </c>
      <c r="C3199" t="s">
        <v>192</v>
      </c>
      <c r="D3199" t="s">
        <v>4963</v>
      </c>
      <c r="E3199" s="190" t="s">
        <v>6596</v>
      </c>
    </row>
    <row r="3200" spans="1:5" hidden="1" x14ac:dyDescent="0.25">
      <c r="A3200">
        <v>4306</v>
      </c>
      <c r="B3200" t="s">
        <v>3420</v>
      </c>
      <c r="C3200" t="s">
        <v>192</v>
      </c>
      <c r="D3200" t="s">
        <v>4963</v>
      </c>
      <c r="E3200" s="190" t="s">
        <v>6324</v>
      </c>
    </row>
    <row r="3201" spans="1:5" hidden="1" x14ac:dyDescent="0.25">
      <c r="A3201">
        <v>4308</v>
      </c>
      <c r="B3201" t="s">
        <v>3421</v>
      </c>
      <c r="C3201" t="s">
        <v>192</v>
      </c>
      <c r="D3201" t="s">
        <v>4963</v>
      </c>
      <c r="E3201" s="190" t="s">
        <v>7306</v>
      </c>
    </row>
    <row r="3202" spans="1:5" hidden="1" x14ac:dyDescent="0.25">
      <c r="A3202">
        <v>4302</v>
      </c>
      <c r="B3202" t="s">
        <v>3422</v>
      </c>
      <c r="C3202" t="s">
        <v>192</v>
      </c>
      <c r="D3202" t="s">
        <v>4963</v>
      </c>
      <c r="E3202" s="190" t="s">
        <v>8519</v>
      </c>
    </row>
    <row r="3203" spans="1:5" hidden="1" x14ac:dyDescent="0.25">
      <c r="A3203">
        <v>4300</v>
      </c>
      <c r="B3203" t="s">
        <v>3423</v>
      </c>
      <c r="C3203" t="s">
        <v>192</v>
      </c>
      <c r="D3203" t="s">
        <v>4963</v>
      </c>
      <c r="E3203" s="190" t="s">
        <v>6594</v>
      </c>
    </row>
    <row r="3204" spans="1:5" hidden="1" x14ac:dyDescent="0.25">
      <c r="A3204">
        <v>4301</v>
      </c>
      <c r="B3204" t="s">
        <v>3424</v>
      </c>
      <c r="C3204" t="s">
        <v>192</v>
      </c>
      <c r="D3204" t="s">
        <v>4963</v>
      </c>
      <c r="E3204" s="190" t="s">
        <v>225</v>
      </c>
    </row>
    <row r="3205" spans="1:5" hidden="1" x14ac:dyDescent="0.25">
      <c r="A3205">
        <v>4320</v>
      </c>
      <c r="B3205" t="s">
        <v>3425</v>
      </c>
      <c r="C3205" t="s">
        <v>192</v>
      </c>
      <c r="D3205" t="s">
        <v>4963</v>
      </c>
      <c r="E3205" s="190" t="s">
        <v>260</v>
      </c>
    </row>
    <row r="3206" spans="1:5" hidden="1" x14ac:dyDescent="0.25">
      <c r="A3206">
        <v>4318</v>
      </c>
      <c r="B3206" t="s">
        <v>3426</v>
      </c>
      <c r="C3206" t="s">
        <v>192</v>
      </c>
      <c r="D3206" t="s">
        <v>4963</v>
      </c>
      <c r="E3206" s="190" t="s">
        <v>2098</v>
      </c>
    </row>
    <row r="3207" spans="1:5" hidden="1" x14ac:dyDescent="0.25">
      <c r="A3207">
        <v>40547</v>
      </c>
      <c r="B3207" t="s">
        <v>3427</v>
      </c>
      <c r="C3207" t="s">
        <v>340</v>
      </c>
      <c r="D3207" t="s">
        <v>4963</v>
      </c>
      <c r="E3207" s="190" t="s">
        <v>5893</v>
      </c>
    </row>
    <row r="3208" spans="1:5" hidden="1" x14ac:dyDescent="0.25">
      <c r="A3208">
        <v>11962</v>
      </c>
      <c r="B3208" t="s">
        <v>3428</v>
      </c>
      <c r="C3208" t="s">
        <v>192</v>
      </c>
      <c r="D3208" t="s">
        <v>4963</v>
      </c>
      <c r="E3208" s="190" t="s">
        <v>3385</v>
      </c>
    </row>
    <row r="3209" spans="1:5" hidden="1" x14ac:dyDescent="0.25">
      <c r="A3209">
        <v>4332</v>
      </c>
      <c r="B3209" t="s">
        <v>3429</v>
      </c>
      <c r="C3209" t="s">
        <v>192</v>
      </c>
      <c r="D3209" t="s">
        <v>4963</v>
      </c>
      <c r="E3209" s="190" t="s">
        <v>377</v>
      </c>
    </row>
    <row r="3210" spans="1:5" hidden="1" x14ac:dyDescent="0.25">
      <c r="A3210">
        <v>4331</v>
      </c>
      <c r="B3210" t="s">
        <v>3430</v>
      </c>
      <c r="C3210" t="s">
        <v>192</v>
      </c>
      <c r="D3210" t="s">
        <v>4963</v>
      </c>
      <c r="E3210" s="190" t="s">
        <v>5894</v>
      </c>
    </row>
    <row r="3211" spans="1:5" hidden="1" x14ac:dyDescent="0.25">
      <c r="A3211">
        <v>4336</v>
      </c>
      <c r="B3211" t="s">
        <v>3431</v>
      </c>
      <c r="C3211" t="s">
        <v>192</v>
      </c>
      <c r="D3211" t="s">
        <v>4963</v>
      </c>
      <c r="E3211" s="190" t="s">
        <v>1265</v>
      </c>
    </row>
    <row r="3212" spans="1:5" hidden="1" x14ac:dyDescent="0.25">
      <c r="A3212">
        <v>11948</v>
      </c>
      <c r="B3212" t="s">
        <v>3432</v>
      </c>
      <c r="C3212" t="s">
        <v>192</v>
      </c>
      <c r="D3212" t="s">
        <v>4963</v>
      </c>
      <c r="E3212" s="190" t="s">
        <v>4964</v>
      </c>
    </row>
    <row r="3213" spans="1:5" hidden="1" x14ac:dyDescent="0.25">
      <c r="A3213">
        <v>4382</v>
      </c>
      <c r="B3213" t="s">
        <v>3433</v>
      </c>
      <c r="C3213" t="s">
        <v>192</v>
      </c>
      <c r="D3213" t="s">
        <v>4963</v>
      </c>
      <c r="E3213" s="190" t="s">
        <v>2342</v>
      </c>
    </row>
    <row r="3214" spans="1:5" hidden="1" x14ac:dyDescent="0.25">
      <c r="A3214">
        <v>4354</v>
      </c>
      <c r="B3214" t="s">
        <v>3434</v>
      </c>
      <c r="C3214" t="s">
        <v>192</v>
      </c>
      <c r="D3214" t="s">
        <v>4963</v>
      </c>
      <c r="E3214" s="190" t="s">
        <v>3845</v>
      </c>
    </row>
    <row r="3215" spans="1:5" hidden="1" x14ac:dyDescent="0.25">
      <c r="A3215">
        <v>40839</v>
      </c>
      <c r="B3215" t="s">
        <v>3435</v>
      </c>
      <c r="C3215" t="s">
        <v>340</v>
      </c>
      <c r="D3215" t="s">
        <v>4963</v>
      </c>
      <c r="E3215" s="190" t="s">
        <v>4555</v>
      </c>
    </row>
    <row r="3216" spans="1:5" hidden="1" x14ac:dyDescent="0.25">
      <c r="A3216">
        <v>40552</v>
      </c>
      <c r="B3216" t="s">
        <v>6900</v>
      </c>
      <c r="C3216" t="s">
        <v>340</v>
      </c>
      <c r="D3216" t="s">
        <v>4963</v>
      </c>
      <c r="E3216" s="190" t="s">
        <v>5895</v>
      </c>
    </row>
    <row r="3217" spans="1:5" hidden="1" x14ac:dyDescent="0.25">
      <c r="A3217">
        <v>40549</v>
      </c>
      <c r="B3217" t="s">
        <v>3436</v>
      </c>
      <c r="C3217" t="s">
        <v>340</v>
      </c>
      <c r="D3217" t="s">
        <v>4963</v>
      </c>
      <c r="E3217" s="190" t="s">
        <v>5896</v>
      </c>
    </row>
    <row r="3218" spans="1:5" hidden="1" x14ac:dyDescent="0.25">
      <c r="A3218">
        <v>4385</v>
      </c>
      <c r="B3218" t="s">
        <v>3437</v>
      </c>
      <c r="C3218" t="s">
        <v>245</v>
      </c>
      <c r="D3218" t="s">
        <v>4963</v>
      </c>
      <c r="E3218" s="190" t="s">
        <v>8520</v>
      </c>
    </row>
    <row r="3219" spans="1:5" hidden="1" x14ac:dyDescent="0.25">
      <c r="A3219">
        <v>20078</v>
      </c>
      <c r="B3219" t="s">
        <v>3438</v>
      </c>
      <c r="C3219" t="s">
        <v>192</v>
      </c>
      <c r="D3219" t="s">
        <v>4963</v>
      </c>
      <c r="E3219" s="190" t="s">
        <v>8521</v>
      </c>
    </row>
    <row r="3220" spans="1:5" hidden="1" x14ac:dyDescent="0.25">
      <c r="A3220">
        <v>39897</v>
      </c>
      <c r="B3220" t="s">
        <v>3439</v>
      </c>
      <c r="C3220" t="s">
        <v>192</v>
      </c>
      <c r="D3220" t="s">
        <v>4977</v>
      </c>
      <c r="E3220" s="190" t="s">
        <v>8522</v>
      </c>
    </row>
    <row r="3221" spans="1:5" hidden="1" x14ac:dyDescent="0.25">
      <c r="A3221">
        <v>118</v>
      </c>
      <c r="B3221" t="s">
        <v>3440</v>
      </c>
      <c r="C3221" t="s">
        <v>192</v>
      </c>
      <c r="D3221" t="s">
        <v>4963</v>
      </c>
      <c r="E3221" s="190" t="s">
        <v>8523</v>
      </c>
    </row>
    <row r="3222" spans="1:5" hidden="1" x14ac:dyDescent="0.25">
      <c r="A3222">
        <v>4396</v>
      </c>
      <c r="B3222" t="s">
        <v>3441</v>
      </c>
      <c r="C3222" t="s">
        <v>191</v>
      </c>
      <c r="D3222" t="s">
        <v>4963</v>
      </c>
      <c r="E3222" s="190" t="s">
        <v>8524</v>
      </c>
    </row>
    <row r="3223" spans="1:5" hidden="1" x14ac:dyDescent="0.25">
      <c r="A3223">
        <v>36881</v>
      </c>
      <c r="B3223" t="s">
        <v>3442</v>
      </c>
      <c r="C3223" t="s">
        <v>191</v>
      </c>
      <c r="D3223" t="s">
        <v>4963</v>
      </c>
      <c r="E3223" s="190" t="s">
        <v>8525</v>
      </c>
    </row>
    <row r="3224" spans="1:5" hidden="1" x14ac:dyDescent="0.25">
      <c r="A3224">
        <v>4397</v>
      </c>
      <c r="B3224" t="s">
        <v>3443</v>
      </c>
      <c r="C3224" t="s">
        <v>191</v>
      </c>
      <c r="D3224" t="s">
        <v>4963</v>
      </c>
      <c r="E3224" s="190" t="s">
        <v>8526</v>
      </c>
    </row>
    <row r="3225" spans="1:5" hidden="1" x14ac:dyDescent="0.25">
      <c r="A3225">
        <v>36882</v>
      </c>
      <c r="B3225" t="s">
        <v>3444</v>
      </c>
      <c r="C3225" t="s">
        <v>191</v>
      </c>
      <c r="D3225" t="s">
        <v>4963</v>
      </c>
      <c r="E3225" s="190" t="s">
        <v>8527</v>
      </c>
    </row>
    <row r="3226" spans="1:5" hidden="1" x14ac:dyDescent="0.25">
      <c r="A3226">
        <v>4751</v>
      </c>
      <c r="B3226" t="s">
        <v>3445</v>
      </c>
      <c r="C3226" t="s">
        <v>223</v>
      </c>
      <c r="D3226" t="s">
        <v>4963</v>
      </c>
      <c r="E3226" s="190" t="s">
        <v>7129</v>
      </c>
    </row>
    <row r="3227" spans="1:5" hidden="1" x14ac:dyDescent="0.25">
      <c r="A3227">
        <v>41066</v>
      </c>
      <c r="B3227" t="s">
        <v>3446</v>
      </c>
      <c r="C3227" t="s">
        <v>224</v>
      </c>
      <c r="D3227" t="s">
        <v>4963</v>
      </c>
      <c r="E3227" s="190" t="s">
        <v>8528</v>
      </c>
    </row>
    <row r="3228" spans="1:5" hidden="1" x14ac:dyDescent="0.25">
      <c r="A3228">
        <v>39604</v>
      </c>
      <c r="B3228" t="s">
        <v>3447</v>
      </c>
      <c r="C3228" t="s">
        <v>192</v>
      </c>
      <c r="D3228" t="s">
        <v>4963</v>
      </c>
      <c r="E3228" s="190" t="s">
        <v>8529</v>
      </c>
    </row>
    <row r="3229" spans="1:5" hidden="1" x14ac:dyDescent="0.25">
      <c r="A3229">
        <v>39605</v>
      </c>
      <c r="B3229" t="s">
        <v>3448</v>
      </c>
      <c r="C3229" t="s">
        <v>192</v>
      </c>
      <c r="D3229" t="s">
        <v>4963</v>
      </c>
      <c r="E3229" s="190" t="s">
        <v>8530</v>
      </c>
    </row>
    <row r="3230" spans="1:5" hidden="1" x14ac:dyDescent="0.25">
      <c r="A3230">
        <v>39606</v>
      </c>
      <c r="B3230" t="s">
        <v>3449</v>
      </c>
      <c r="C3230" t="s">
        <v>192</v>
      </c>
      <c r="D3230" t="s">
        <v>4963</v>
      </c>
      <c r="E3230" s="190" t="s">
        <v>2750</v>
      </c>
    </row>
    <row r="3231" spans="1:5" hidden="1" x14ac:dyDescent="0.25">
      <c r="A3231">
        <v>39607</v>
      </c>
      <c r="B3231" t="s">
        <v>3450</v>
      </c>
      <c r="C3231" t="s">
        <v>192</v>
      </c>
      <c r="D3231" t="s">
        <v>4963</v>
      </c>
      <c r="E3231" s="190" t="s">
        <v>8531</v>
      </c>
    </row>
    <row r="3232" spans="1:5" hidden="1" x14ac:dyDescent="0.25">
      <c r="A3232">
        <v>39594</v>
      </c>
      <c r="B3232" t="s">
        <v>3451</v>
      </c>
      <c r="C3232" t="s">
        <v>192</v>
      </c>
      <c r="D3232" t="s">
        <v>4966</v>
      </c>
      <c r="E3232" s="190" t="s">
        <v>8532</v>
      </c>
    </row>
    <row r="3233" spans="1:5" hidden="1" x14ac:dyDescent="0.25">
      <c r="A3233">
        <v>39596</v>
      </c>
      <c r="B3233" t="s">
        <v>3452</v>
      </c>
      <c r="C3233" t="s">
        <v>192</v>
      </c>
      <c r="D3233" t="s">
        <v>4963</v>
      </c>
      <c r="E3233" s="190" t="s">
        <v>8533</v>
      </c>
    </row>
    <row r="3234" spans="1:5" hidden="1" x14ac:dyDescent="0.25">
      <c r="A3234">
        <v>39595</v>
      </c>
      <c r="B3234" t="s">
        <v>3453</v>
      </c>
      <c r="C3234" t="s">
        <v>192</v>
      </c>
      <c r="D3234" t="s">
        <v>4963</v>
      </c>
      <c r="E3234" s="190" t="s">
        <v>8534</v>
      </c>
    </row>
    <row r="3235" spans="1:5" hidden="1" x14ac:dyDescent="0.25">
      <c r="A3235">
        <v>39597</v>
      </c>
      <c r="B3235" t="s">
        <v>3454</v>
      </c>
      <c r="C3235" t="s">
        <v>192</v>
      </c>
      <c r="D3235" t="s">
        <v>4963</v>
      </c>
      <c r="E3235" s="190" t="s">
        <v>8535</v>
      </c>
    </row>
    <row r="3236" spans="1:5" hidden="1" x14ac:dyDescent="0.25">
      <c r="A3236">
        <v>10731</v>
      </c>
      <c r="B3236" t="s">
        <v>3455</v>
      </c>
      <c r="C3236" t="s">
        <v>191</v>
      </c>
      <c r="D3236" t="s">
        <v>4977</v>
      </c>
      <c r="E3236" s="190" t="s">
        <v>6905</v>
      </c>
    </row>
    <row r="3237" spans="1:5" hidden="1" x14ac:dyDescent="0.25">
      <c r="A3237">
        <v>4704</v>
      </c>
      <c r="B3237" t="s">
        <v>3457</v>
      </c>
      <c r="C3237" t="s">
        <v>191</v>
      </c>
      <c r="D3237" t="s">
        <v>4977</v>
      </c>
      <c r="E3237" s="190" t="s">
        <v>6391</v>
      </c>
    </row>
    <row r="3238" spans="1:5" hidden="1" x14ac:dyDescent="0.25">
      <c r="A3238">
        <v>10730</v>
      </c>
      <c r="B3238" t="s">
        <v>3458</v>
      </c>
      <c r="C3238" t="s">
        <v>191</v>
      </c>
      <c r="D3238" t="s">
        <v>4977</v>
      </c>
      <c r="E3238" s="190" t="s">
        <v>6906</v>
      </c>
    </row>
    <row r="3239" spans="1:5" hidden="1" x14ac:dyDescent="0.25">
      <c r="A3239">
        <v>4729</v>
      </c>
      <c r="B3239" t="s">
        <v>3459</v>
      </c>
      <c r="C3239" t="s">
        <v>222</v>
      </c>
      <c r="D3239" t="s">
        <v>4963</v>
      </c>
      <c r="E3239" s="190" t="s">
        <v>8536</v>
      </c>
    </row>
    <row r="3240" spans="1:5" hidden="1" x14ac:dyDescent="0.25">
      <c r="A3240">
        <v>4720</v>
      </c>
      <c r="B3240" t="s">
        <v>3460</v>
      </c>
      <c r="C3240" t="s">
        <v>222</v>
      </c>
      <c r="D3240" t="s">
        <v>4963</v>
      </c>
      <c r="E3240" s="190" t="s">
        <v>8537</v>
      </c>
    </row>
    <row r="3241" spans="1:5" hidden="1" x14ac:dyDescent="0.25">
      <c r="A3241">
        <v>4721</v>
      </c>
      <c r="B3241" t="s">
        <v>3461</v>
      </c>
      <c r="C3241" t="s">
        <v>222</v>
      </c>
      <c r="D3241" t="s">
        <v>4963</v>
      </c>
      <c r="E3241" s="190" t="s">
        <v>8538</v>
      </c>
    </row>
    <row r="3242" spans="1:5" hidden="1" x14ac:dyDescent="0.25">
      <c r="A3242">
        <v>4718</v>
      </c>
      <c r="B3242" t="s">
        <v>3462</v>
      </c>
      <c r="C3242" t="s">
        <v>222</v>
      </c>
      <c r="D3242" t="s">
        <v>4966</v>
      </c>
      <c r="E3242" s="190" t="s">
        <v>8539</v>
      </c>
    </row>
    <row r="3243" spans="1:5" hidden="1" x14ac:dyDescent="0.25">
      <c r="A3243">
        <v>4722</v>
      </c>
      <c r="B3243" t="s">
        <v>3463</v>
      </c>
      <c r="C3243" t="s">
        <v>222</v>
      </c>
      <c r="D3243" t="s">
        <v>4963</v>
      </c>
      <c r="E3243" s="190" t="s">
        <v>8540</v>
      </c>
    </row>
    <row r="3244" spans="1:5" hidden="1" x14ac:dyDescent="0.25">
      <c r="A3244">
        <v>4723</v>
      </c>
      <c r="B3244" t="s">
        <v>3464</v>
      </c>
      <c r="C3244" t="s">
        <v>222</v>
      </c>
      <c r="D3244" t="s">
        <v>4963</v>
      </c>
      <c r="E3244" s="190" t="s">
        <v>8541</v>
      </c>
    </row>
    <row r="3245" spans="1:5" hidden="1" x14ac:dyDescent="0.25">
      <c r="A3245">
        <v>4727</v>
      </c>
      <c r="B3245" t="s">
        <v>3465</v>
      </c>
      <c r="C3245" t="s">
        <v>222</v>
      </c>
      <c r="D3245" t="s">
        <v>4963</v>
      </c>
      <c r="E3245" s="190" t="s">
        <v>8542</v>
      </c>
    </row>
    <row r="3246" spans="1:5" hidden="1" x14ac:dyDescent="0.25">
      <c r="A3246">
        <v>4748</v>
      </c>
      <c r="B3246" t="s">
        <v>3466</v>
      </c>
      <c r="C3246" t="s">
        <v>222</v>
      </c>
      <c r="D3246" t="s">
        <v>4963</v>
      </c>
      <c r="E3246" s="190" t="s">
        <v>8543</v>
      </c>
    </row>
    <row r="3247" spans="1:5" hidden="1" x14ac:dyDescent="0.25">
      <c r="A3247">
        <v>4730</v>
      </c>
      <c r="B3247" t="s">
        <v>3467</v>
      </c>
      <c r="C3247" t="s">
        <v>222</v>
      </c>
      <c r="D3247" t="s">
        <v>4963</v>
      </c>
      <c r="E3247" s="190" t="s">
        <v>8544</v>
      </c>
    </row>
    <row r="3248" spans="1:5" hidden="1" x14ac:dyDescent="0.25">
      <c r="A3248">
        <v>13186</v>
      </c>
      <c r="B3248" t="s">
        <v>3468</v>
      </c>
      <c r="C3248" t="s">
        <v>222</v>
      </c>
      <c r="D3248" t="s">
        <v>4963</v>
      </c>
      <c r="E3248" s="190" t="s">
        <v>8545</v>
      </c>
    </row>
    <row r="3249" spans="1:5" hidden="1" x14ac:dyDescent="0.25">
      <c r="A3249">
        <v>10737</v>
      </c>
      <c r="B3249" t="s">
        <v>3469</v>
      </c>
      <c r="C3249" t="s">
        <v>191</v>
      </c>
      <c r="D3249" t="s">
        <v>4977</v>
      </c>
      <c r="E3249" s="190" t="s">
        <v>6907</v>
      </c>
    </row>
    <row r="3250" spans="1:5" hidden="1" x14ac:dyDescent="0.25">
      <c r="A3250">
        <v>10734</v>
      </c>
      <c r="B3250" t="s">
        <v>3470</v>
      </c>
      <c r="C3250" t="s">
        <v>191</v>
      </c>
      <c r="D3250" t="s">
        <v>4977</v>
      </c>
      <c r="E3250" s="190" t="s">
        <v>6908</v>
      </c>
    </row>
    <row r="3251" spans="1:5" hidden="1" x14ac:dyDescent="0.25">
      <c r="A3251">
        <v>4708</v>
      </c>
      <c r="B3251" t="s">
        <v>3471</v>
      </c>
      <c r="C3251" t="s">
        <v>191</v>
      </c>
      <c r="D3251" t="s">
        <v>4977</v>
      </c>
      <c r="E3251" s="190" t="s">
        <v>6909</v>
      </c>
    </row>
    <row r="3252" spans="1:5" hidden="1" x14ac:dyDescent="0.25">
      <c r="A3252">
        <v>4712</v>
      </c>
      <c r="B3252" t="s">
        <v>3472</v>
      </c>
      <c r="C3252" t="s">
        <v>191</v>
      </c>
      <c r="D3252" t="s">
        <v>4977</v>
      </c>
      <c r="E3252" s="190" t="s">
        <v>6910</v>
      </c>
    </row>
    <row r="3253" spans="1:5" hidden="1" x14ac:dyDescent="0.25">
      <c r="A3253">
        <v>4710</v>
      </c>
      <c r="B3253" t="s">
        <v>3473</v>
      </c>
      <c r="C3253" t="s">
        <v>191</v>
      </c>
      <c r="D3253" t="s">
        <v>4977</v>
      </c>
      <c r="E3253" s="190" t="s">
        <v>6911</v>
      </c>
    </row>
    <row r="3254" spans="1:5" hidden="1" x14ac:dyDescent="0.25">
      <c r="A3254">
        <v>4746</v>
      </c>
      <c r="B3254" t="s">
        <v>3474</v>
      </c>
      <c r="C3254" t="s">
        <v>222</v>
      </c>
      <c r="D3254" t="s">
        <v>4963</v>
      </c>
      <c r="E3254" s="190" t="s">
        <v>8546</v>
      </c>
    </row>
    <row r="3255" spans="1:5" hidden="1" x14ac:dyDescent="0.25">
      <c r="A3255">
        <v>4750</v>
      </c>
      <c r="B3255" t="s">
        <v>3475</v>
      </c>
      <c r="C3255" t="s">
        <v>223</v>
      </c>
      <c r="D3255" t="s">
        <v>4966</v>
      </c>
      <c r="E3255" s="190" t="s">
        <v>7129</v>
      </c>
    </row>
    <row r="3256" spans="1:5" hidden="1" x14ac:dyDescent="0.25">
      <c r="A3256">
        <v>41065</v>
      </c>
      <c r="B3256" t="s">
        <v>3476</v>
      </c>
      <c r="C3256" t="s">
        <v>224</v>
      </c>
      <c r="D3256" t="s">
        <v>4963</v>
      </c>
      <c r="E3256" s="190" t="s">
        <v>7130</v>
      </c>
    </row>
    <row r="3257" spans="1:5" hidden="1" x14ac:dyDescent="0.25">
      <c r="A3257">
        <v>34747</v>
      </c>
      <c r="B3257" t="s">
        <v>3477</v>
      </c>
      <c r="C3257" t="s">
        <v>194</v>
      </c>
      <c r="D3257" t="s">
        <v>4963</v>
      </c>
      <c r="E3257" s="190" t="s">
        <v>8547</v>
      </c>
    </row>
    <row r="3258" spans="1:5" hidden="1" x14ac:dyDescent="0.25">
      <c r="A3258">
        <v>4826</v>
      </c>
      <c r="B3258" t="s">
        <v>3478</v>
      </c>
      <c r="C3258" t="s">
        <v>194</v>
      </c>
      <c r="D3258" t="s">
        <v>4963</v>
      </c>
      <c r="E3258" s="190" t="s">
        <v>8548</v>
      </c>
    </row>
    <row r="3259" spans="1:5" hidden="1" x14ac:dyDescent="0.25">
      <c r="A3259">
        <v>41975</v>
      </c>
      <c r="B3259" t="s">
        <v>3479</v>
      </c>
      <c r="C3259" t="s">
        <v>191</v>
      </c>
      <c r="D3259" t="s">
        <v>4977</v>
      </c>
      <c r="E3259" s="190" t="s">
        <v>8549</v>
      </c>
    </row>
    <row r="3260" spans="1:5" hidden="1" x14ac:dyDescent="0.25">
      <c r="A3260">
        <v>4825</v>
      </c>
      <c r="B3260" t="s">
        <v>3480</v>
      </c>
      <c r="C3260" t="s">
        <v>194</v>
      </c>
      <c r="D3260" t="s">
        <v>4963</v>
      </c>
      <c r="E3260" s="190" t="s">
        <v>6975</v>
      </c>
    </row>
    <row r="3261" spans="1:5" hidden="1" x14ac:dyDescent="0.25">
      <c r="A3261">
        <v>34744</v>
      </c>
      <c r="B3261" t="s">
        <v>3481</v>
      </c>
      <c r="C3261" t="s">
        <v>191</v>
      </c>
      <c r="D3261" t="s">
        <v>4977</v>
      </c>
      <c r="E3261" s="190" t="s">
        <v>389</v>
      </c>
    </row>
    <row r="3262" spans="1:5" hidden="1" x14ac:dyDescent="0.25">
      <c r="A3262">
        <v>39430</v>
      </c>
      <c r="B3262" t="s">
        <v>3482</v>
      </c>
      <c r="C3262" t="s">
        <v>192</v>
      </c>
      <c r="D3262" t="s">
        <v>4963</v>
      </c>
      <c r="E3262" s="190" t="s">
        <v>273</v>
      </c>
    </row>
    <row r="3263" spans="1:5" hidden="1" x14ac:dyDescent="0.25">
      <c r="A3263">
        <v>39573</v>
      </c>
      <c r="B3263" t="s">
        <v>3483</v>
      </c>
      <c r="C3263" t="s">
        <v>192</v>
      </c>
      <c r="D3263" t="s">
        <v>4963</v>
      </c>
      <c r="E3263" s="190" t="s">
        <v>266</v>
      </c>
    </row>
    <row r="3264" spans="1:5" hidden="1" x14ac:dyDescent="0.25">
      <c r="A3264">
        <v>38410</v>
      </c>
      <c r="B3264" t="s">
        <v>3484</v>
      </c>
      <c r="C3264" t="s">
        <v>192</v>
      </c>
      <c r="D3264" t="s">
        <v>4963</v>
      </c>
      <c r="E3264" s="190" t="s">
        <v>5898</v>
      </c>
    </row>
    <row r="3265" spans="1:5" hidden="1" x14ac:dyDescent="0.25">
      <c r="A3265">
        <v>43082</v>
      </c>
      <c r="B3265" t="s">
        <v>6470</v>
      </c>
      <c r="C3265" t="s">
        <v>208</v>
      </c>
      <c r="D3265" t="s">
        <v>4966</v>
      </c>
      <c r="E3265" s="190" t="s">
        <v>8550</v>
      </c>
    </row>
    <row r="3266" spans="1:5" hidden="1" x14ac:dyDescent="0.25">
      <c r="A3266">
        <v>43083</v>
      </c>
      <c r="B3266" t="s">
        <v>6471</v>
      </c>
      <c r="C3266" t="s">
        <v>208</v>
      </c>
      <c r="D3266" t="s">
        <v>4963</v>
      </c>
      <c r="E3266" s="190" t="s">
        <v>8108</v>
      </c>
    </row>
    <row r="3267" spans="1:5" hidden="1" x14ac:dyDescent="0.25">
      <c r="A3267">
        <v>40535</v>
      </c>
      <c r="B3267" t="s">
        <v>6472</v>
      </c>
      <c r="C3267" t="s">
        <v>208</v>
      </c>
      <c r="D3267" t="s">
        <v>4963</v>
      </c>
      <c r="E3267" s="190" t="s">
        <v>8108</v>
      </c>
    </row>
    <row r="3268" spans="1:5" hidden="1" x14ac:dyDescent="0.25">
      <c r="A3268">
        <v>40598</v>
      </c>
      <c r="B3268" t="s">
        <v>6473</v>
      </c>
      <c r="C3268" t="s">
        <v>208</v>
      </c>
      <c r="D3268" t="s">
        <v>4963</v>
      </c>
      <c r="E3268" s="190" t="s">
        <v>6689</v>
      </c>
    </row>
    <row r="3269" spans="1:5" hidden="1" x14ac:dyDescent="0.25">
      <c r="A3269">
        <v>43692</v>
      </c>
      <c r="B3269" t="s">
        <v>6474</v>
      </c>
      <c r="C3269" t="s">
        <v>208</v>
      </c>
      <c r="D3269" t="s">
        <v>4963</v>
      </c>
      <c r="E3269" s="190" t="s">
        <v>307</v>
      </c>
    </row>
    <row r="3270" spans="1:5" hidden="1" x14ac:dyDescent="0.25">
      <c r="A3270">
        <v>43665</v>
      </c>
      <c r="B3270" t="s">
        <v>6475</v>
      </c>
      <c r="C3270" t="s">
        <v>208</v>
      </c>
      <c r="D3270" t="s">
        <v>4963</v>
      </c>
      <c r="E3270" s="190" t="s">
        <v>8551</v>
      </c>
    </row>
    <row r="3271" spans="1:5" hidden="1" x14ac:dyDescent="0.25">
      <c r="A3271">
        <v>10966</v>
      </c>
      <c r="B3271" t="s">
        <v>6476</v>
      </c>
      <c r="C3271" t="s">
        <v>208</v>
      </c>
      <c r="D3271" t="s">
        <v>4963</v>
      </c>
      <c r="E3271" s="190" t="s">
        <v>307</v>
      </c>
    </row>
    <row r="3272" spans="1:5" hidden="1" x14ac:dyDescent="0.25">
      <c r="A3272">
        <v>39427</v>
      </c>
      <c r="B3272" t="s">
        <v>3485</v>
      </c>
      <c r="C3272" t="s">
        <v>194</v>
      </c>
      <c r="D3272" t="s">
        <v>4963</v>
      </c>
      <c r="E3272" s="190" t="s">
        <v>8357</v>
      </c>
    </row>
    <row r="3273" spans="1:5" hidden="1" x14ac:dyDescent="0.25">
      <c r="A3273">
        <v>39424</v>
      </c>
      <c r="B3273" t="s">
        <v>3486</v>
      </c>
      <c r="C3273" t="s">
        <v>194</v>
      </c>
      <c r="D3273" t="s">
        <v>4963</v>
      </c>
      <c r="E3273" s="190" t="s">
        <v>6477</v>
      </c>
    </row>
    <row r="3274" spans="1:5" hidden="1" x14ac:dyDescent="0.25">
      <c r="A3274">
        <v>39425</v>
      </c>
      <c r="B3274" t="s">
        <v>3487</v>
      </c>
      <c r="C3274" t="s">
        <v>194</v>
      </c>
      <c r="D3274" t="s">
        <v>4963</v>
      </c>
      <c r="E3274" s="190" t="s">
        <v>268</v>
      </c>
    </row>
    <row r="3275" spans="1:5" hidden="1" x14ac:dyDescent="0.25">
      <c r="A3275">
        <v>40664</v>
      </c>
      <c r="B3275" t="s">
        <v>3488</v>
      </c>
      <c r="C3275" t="s">
        <v>208</v>
      </c>
      <c r="D3275" t="s">
        <v>4963</v>
      </c>
      <c r="E3275" s="190" t="s">
        <v>8552</v>
      </c>
    </row>
    <row r="3276" spans="1:5" hidden="1" x14ac:dyDescent="0.25">
      <c r="A3276">
        <v>34360</v>
      </c>
      <c r="B3276" t="s">
        <v>3489</v>
      </c>
      <c r="C3276" t="s">
        <v>208</v>
      </c>
      <c r="D3276" t="s">
        <v>4963</v>
      </c>
      <c r="E3276" s="190" t="s">
        <v>8553</v>
      </c>
    </row>
    <row r="3277" spans="1:5" hidden="1" x14ac:dyDescent="0.25">
      <c r="A3277">
        <v>20259</v>
      </c>
      <c r="B3277" t="s">
        <v>3490</v>
      </c>
      <c r="C3277" t="s">
        <v>194</v>
      </c>
      <c r="D3277" t="s">
        <v>4977</v>
      </c>
      <c r="E3277" s="190" t="s">
        <v>334</v>
      </c>
    </row>
    <row r="3278" spans="1:5" hidden="1" x14ac:dyDescent="0.25">
      <c r="A3278">
        <v>14077</v>
      </c>
      <c r="B3278" t="s">
        <v>3491</v>
      </c>
      <c r="C3278" t="s">
        <v>194</v>
      </c>
      <c r="D3278" t="s">
        <v>4977</v>
      </c>
      <c r="E3278" s="190" t="s">
        <v>5899</v>
      </c>
    </row>
    <row r="3279" spans="1:5" hidden="1" x14ac:dyDescent="0.25">
      <c r="A3279">
        <v>3678</v>
      </c>
      <c r="B3279" t="s">
        <v>3492</v>
      </c>
      <c r="C3279" t="s">
        <v>194</v>
      </c>
      <c r="D3279" t="s">
        <v>4977</v>
      </c>
      <c r="E3279" s="190" t="s">
        <v>1711</v>
      </c>
    </row>
    <row r="3280" spans="1:5" hidden="1" x14ac:dyDescent="0.25">
      <c r="A3280">
        <v>11552</v>
      </c>
      <c r="B3280" t="s">
        <v>8554</v>
      </c>
      <c r="C3280" t="s">
        <v>194</v>
      </c>
      <c r="D3280" t="s">
        <v>4963</v>
      </c>
      <c r="E3280" s="190" t="s">
        <v>351</v>
      </c>
    </row>
    <row r="3281" spans="1:5" hidden="1" x14ac:dyDescent="0.25">
      <c r="A3281">
        <v>585</v>
      </c>
      <c r="B3281" t="s">
        <v>5900</v>
      </c>
      <c r="C3281" t="s">
        <v>208</v>
      </c>
      <c r="D3281" t="s">
        <v>4963</v>
      </c>
      <c r="E3281" s="190" t="s">
        <v>7555</v>
      </c>
    </row>
    <row r="3282" spans="1:5" hidden="1" x14ac:dyDescent="0.25">
      <c r="A3282">
        <v>39418</v>
      </c>
      <c r="B3282" t="s">
        <v>3493</v>
      </c>
      <c r="C3282" t="s">
        <v>194</v>
      </c>
      <c r="D3282" t="s">
        <v>4963</v>
      </c>
      <c r="E3282" s="190" t="s">
        <v>8555</v>
      </c>
    </row>
    <row r="3283" spans="1:5" hidden="1" x14ac:dyDescent="0.25">
      <c r="A3283">
        <v>39419</v>
      </c>
      <c r="B3283" t="s">
        <v>3494</v>
      </c>
      <c r="C3283" t="s">
        <v>194</v>
      </c>
      <c r="D3283" t="s">
        <v>4963</v>
      </c>
      <c r="E3283" s="190" t="s">
        <v>5516</v>
      </c>
    </row>
    <row r="3284" spans="1:5" hidden="1" x14ac:dyDescent="0.25">
      <c r="A3284">
        <v>39420</v>
      </c>
      <c r="B3284" t="s">
        <v>3495</v>
      </c>
      <c r="C3284" t="s">
        <v>194</v>
      </c>
      <c r="D3284" t="s">
        <v>4963</v>
      </c>
      <c r="E3284" s="190" t="s">
        <v>2751</v>
      </c>
    </row>
    <row r="3285" spans="1:5" hidden="1" x14ac:dyDescent="0.25">
      <c r="A3285">
        <v>39571</v>
      </c>
      <c r="B3285" t="s">
        <v>3496</v>
      </c>
      <c r="C3285" t="s">
        <v>194</v>
      </c>
      <c r="D3285" t="s">
        <v>4963</v>
      </c>
      <c r="E3285" s="190" t="s">
        <v>272</v>
      </c>
    </row>
    <row r="3286" spans="1:5" hidden="1" x14ac:dyDescent="0.25">
      <c r="A3286">
        <v>39421</v>
      </c>
      <c r="B3286" t="s">
        <v>3497</v>
      </c>
      <c r="C3286" t="s">
        <v>194</v>
      </c>
      <c r="D3286" t="s">
        <v>4963</v>
      </c>
      <c r="E3286" s="190" t="s">
        <v>6478</v>
      </c>
    </row>
    <row r="3287" spans="1:5" hidden="1" x14ac:dyDescent="0.25">
      <c r="A3287">
        <v>39422</v>
      </c>
      <c r="B3287" t="s">
        <v>3498</v>
      </c>
      <c r="C3287" t="s">
        <v>194</v>
      </c>
      <c r="D3287" t="s">
        <v>4966</v>
      </c>
      <c r="E3287" s="190" t="s">
        <v>284</v>
      </c>
    </row>
    <row r="3288" spans="1:5" hidden="1" x14ac:dyDescent="0.25">
      <c r="A3288">
        <v>39423</v>
      </c>
      <c r="B3288" t="s">
        <v>3499</v>
      </c>
      <c r="C3288" t="s">
        <v>194</v>
      </c>
      <c r="D3288" t="s">
        <v>4963</v>
      </c>
      <c r="E3288" s="190" t="s">
        <v>703</v>
      </c>
    </row>
    <row r="3289" spans="1:5" hidden="1" x14ac:dyDescent="0.25">
      <c r="A3289">
        <v>39426</v>
      </c>
      <c r="B3289" t="s">
        <v>3500</v>
      </c>
      <c r="C3289" t="s">
        <v>194</v>
      </c>
      <c r="D3289" t="s">
        <v>4963</v>
      </c>
      <c r="E3289" s="190" t="s">
        <v>8556</v>
      </c>
    </row>
    <row r="3290" spans="1:5" hidden="1" x14ac:dyDescent="0.25">
      <c r="A3290">
        <v>39429</v>
      </c>
      <c r="B3290" t="s">
        <v>3501</v>
      </c>
      <c r="C3290" t="s">
        <v>194</v>
      </c>
      <c r="D3290" t="s">
        <v>4963</v>
      </c>
      <c r="E3290" s="190" t="s">
        <v>7526</v>
      </c>
    </row>
    <row r="3291" spans="1:5" hidden="1" x14ac:dyDescent="0.25">
      <c r="A3291">
        <v>39428</v>
      </c>
      <c r="B3291" t="s">
        <v>3502</v>
      </c>
      <c r="C3291" t="s">
        <v>194</v>
      </c>
      <c r="D3291" t="s">
        <v>4963</v>
      </c>
      <c r="E3291" s="190" t="s">
        <v>237</v>
      </c>
    </row>
    <row r="3292" spans="1:5" hidden="1" x14ac:dyDescent="0.25">
      <c r="A3292">
        <v>39572</v>
      </c>
      <c r="B3292" t="s">
        <v>3503</v>
      </c>
      <c r="C3292" t="s">
        <v>194</v>
      </c>
      <c r="D3292" t="s">
        <v>4963</v>
      </c>
      <c r="E3292" s="190" t="s">
        <v>357</v>
      </c>
    </row>
    <row r="3293" spans="1:5" hidden="1" x14ac:dyDescent="0.25">
      <c r="A3293">
        <v>39570</v>
      </c>
      <c r="B3293" t="s">
        <v>3504</v>
      </c>
      <c r="C3293" t="s">
        <v>194</v>
      </c>
      <c r="D3293" t="s">
        <v>4963</v>
      </c>
      <c r="E3293" s="190" t="s">
        <v>6479</v>
      </c>
    </row>
    <row r="3294" spans="1:5" hidden="1" x14ac:dyDescent="0.25">
      <c r="A3294">
        <v>39569</v>
      </c>
      <c r="B3294" t="s">
        <v>3505</v>
      </c>
      <c r="C3294" t="s">
        <v>194</v>
      </c>
      <c r="D3294" t="s">
        <v>4963</v>
      </c>
      <c r="E3294" s="190" t="s">
        <v>7323</v>
      </c>
    </row>
    <row r="3295" spans="1:5" hidden="1" x14ac:dyDescent="0.25">
      <c r="A3295">
        <v>39029</v>
      </c>
      <c r="B3295" t="s">
        <v>3507</v>
      </c>
      <c r="C3295" t="s">
        <v>194</v>
      </c>
      <c r="D3295" t="s">
        <v>4963</v>
      </c>
      <c r="E3295" s="190" t="s">
        <v>8557</v>
      </c>
    </row>
    <row r="3296" spans="1:5" hidden="1" x14ac:dyDescent="0.25">
      <c r="A3296">
        <v>39028</v>
      </c>
      <c r="B3296" t="s">
        <v>3508</v>
      </c>
      <c r="C3296" t="s">
        <v>194</v>
      </c>
      <c r="D3296" t="s">
        <v>4963</v>
      </c>
      <c r="E3296" s="190" t="s">
        <v>307</v>
      </c>
    </row>
    <row r="3297" spans="1:5" hidden="1" x14ac:dyDescent="0.25">
      <c r="A3297">
        <v>39328</v>
      </c>
      <c r="B3297" t="s">
        <v>3509</v>
      </c>
      <c r="C3297" t="s">
        <v>194</v>
      </c>
      <c r="D3297" t="s">
        <v>4963</v>
      </c>
      <c r="E3297" s="190" t="s">
        <v>4995</v>
      </c>
    </row>
    <row r="3298" spans="1:5" hidden="1" x14ac:dyDescent="0.25">
      <c r="A3298">
        <v>38541</v>
      </c>
      <c r="B3298" t="s">
        <v>3510</v>
      </c>
      <c r="C3298" t="s">
        <v>192</v>
      </c>
      <c r="D3298" t="s">
        <v>4963</v>
      </c>
      <c r="E3298" s="190" t="s">
        <v>8558</v>
      </c>
    </row>
    <row r="3299" spans="1:5" hidden="1" x14ac:dyDescent="0.25">
      <c r="A3299">
        <v>38542</v>
      </c>
      <c r="B3299" t="s">
        <v>3511</v>
      </c>
      <c r="C3299" t="s">
        <v>192</v>
      </c>
      <c r="D3299" t="s">
        <v>4963</v>
      </c>
      <c r="E3299" s="190" t="s">
        <v>8559</v>
      </c>
    </row>
    <row r="3300" spans="1:5" hidden="1" x14ac:dyDescent="0.25">
      <c r="A3300">
        <v>38543</v>
      </c>
      <c r="B3300" t="s">
        <v>3512</v>
      </c>
      <c r="C3300" t="s">
        <v>192</v>
      </c>
      <c r="D3300" t="s">
        <v>4963</v>
      </c>
      <c r="E3300" s="190" t="s">
        <v>8560</v>
      </c>
    </row>
    <row r="3301" spans="1:5" hidden="1" x14ac:dyDescent="0.25">
      <c r="A3301">
        <v>40406</v>
      </c>
      <c r="B3301" t="s">
        <v>3513</v>
      </c>
      <c r="C3301" t="s">
        <v>192</v>
      </c>
      <c r="D3301" t="s">
        <v>4963</v>
      </c>
      <c r="E3301" s="190" t="s">
        <v>8561</v>
      </c>
    </row>
    <row r="3302" spans="1:5" hidden="1" x14ac:dyDescent="0.25">
      <c r="A3302">
        <v>40789</v>
      </c>
      <c r="B3302" t="s">
        <v>3514</v>
      </c>
      <c r="C3302" t="s">
        <v>192</v>
      </c>
      <c r="D3302" t="s">
        <v>4963</v>
      </c>
      <c r="E3302" s="190" t="s">
        <v>8562</v>
      </c>
    </row>
    <row r="3303" spans="1:5" hidden="1" x14ac:dyDescent="0.25">
      <c r="A3303">
        <v>40791</v>
      </c>
      <c r="B3303" t="s">
        <v>3515</v>
      </c>
      <c r="C3303" t="s">
        <v>192</v>
      </c>
      <c r="D3303" t="s">
        <v>4963</v>
      </c>
      <c r="E3303" s="190" t="s">
        <v>8563</v>
      </c>
    </row>
    <row r="3304" spans="1:5" hidden="1" x14ac:dyDescent="0.25">
      <c r="A3304">
        <v>11651</v>
      </c>
      <c r="B3304" t="s">
        <v>3516</v>
      </c>
      <c r="C3304" t="s">
        <v>192</v>
      </c>
      <c r="D3304" t="s">
        <v>4963</v>
      </c>
      <c r="E3304" s="190" t="s">
        <v>8564</v>
      </c>
    </row>
    <row r="3305" spans="1:5" hidden="1" x14ac:dyDescent="0.25">
      <c r="A3305">
        <v>40435</v>
      </c>
      <c r="B3305" t="s">
        <v>3517</v>
      </c>
      <c r="C3305" t="s">
        <v>192</v>
      </c>
      <c r="D3305" t="s">
        <v>4963</v>
      </c>
      <c r="E3305" s="190" t="s">
        <v>8565</v>
      </c>
    </row>
    <row r="3306" spans="1:5" hidden="1" x14ac:dyDescent="0.25">
      <c r="A3306">
        <v>39012</v>
      </c>
      <c r="B3306" t="s">
        <v>3518</v>
      </c>
      <c r="C3306" t="s">
        <v>192</v>
      </c>
      <c r="D3306" t="s">
        <v>4963</v>
      </c>
      <c r="E3306" s="190" t="s">
        <v>8566</v>
      </c>
    </row>
    <row r="3307" spans="1:5" hidden="1" x14ac:dyDescent="0.25">
      <c r="A3307">
        <v>13617</v>
      </c>
      <c r="B3307" t="s">
        <v>3519</v>
      </c>
      <c r="C3307" t="s">
        <v>192</v>
      </c>
      <c r="D3307" t="s">
        <v>4963</v>
      </c>
      <c r="E3307" s="190" t="s">
        <v>8567</v>
      </c>
    </row>
    <row r="3308" spans="1:5" hidden="1" x14ac:dyDescent="0.25">
      <c r="A3308">
        <v>35274</v>
      </c>
      <c r="B3308" t="s">
        <v>5901</v>
      </c>
      <c r="C3308" t="s">
        <v>194</v>
      </c>
      <c r="D3308" t="s">
        <v>4963</v>
      </c>
      <c r="E3308" s="190" t="s">
        <v>5902</v>
      </c>
    </row>
    <row r="3309" spans="1:5" hidden="1" x14ac:dyDescent="0.25">
      <c r="A3309">
        <v>35275</v>
      </c>
      <c r="B3309" t="s">
        <v>5903</v>
      </c>
      <c r="C3309" t="s">
        <v>194</v>
      </c>
      <c r="D3309" t="s">
        <v>4963</v>
      </c>
      <c r="E3309" s="190" t="s">
        <v>6914</v>
      </c>
    </row>
    <row r="3310" spans="1:5" hidden="1" x14ac:dyDescent="0.25">
      <c r="A3310">
        <v>35276</v>
      </c>
      <c r="B3310" t="s">
        <v>5904</v>
      </c>
      <c r="C3310" t="s">
        <v>194</v>
      </c>
      <c r="D3310" t="s">
        <v>4963</v>
      </c>
      <c r="E3310" s="190" t="s">
        <v>6915</v>
      </c>
    </row>
    <row r="3311" spans="1:5" hidden="1" x14ac:dyDescent="0.25">
      <c r="A3311">
        <v>38386</v>
      </c>
      <c r="B3311" t="s">
        <v>3520</v>
      </c>
      <c r="C3311" t="s">
        <v>192</v>
      </c>
      <c r="D3311" t="s">
        <v>4963</v>
      </c>
      <c r="E3311" s="190" t="s">
        <v>4140</v>
      </c>
    </row>
    <row r="3312" spans="1:5" hidden="1" x14ac:dyDescent="0.25">
      <c r="A3312">
        <v>11091</v>
      </c>
      <c r="B3312" t="s">
        <v>3521</v>
      </c>
      <c r="C3312" t="s">
        <v>192</v>
      </c>
      <c r="D3312" t="s">
        <v>4963</v>
      </c>
      <c r="E3312" s="190" t="s">
        <v>7234</v>
      </c>
    </row>
    <row r="3313" spans="1:5" hidden="1" x14ac:dyDescent="0.25">
      <c r="A3313">
        <v>37586</v>
      </c>
      <c r="B3313" t="s">
        <v>3522</v>
      </c>
      <c r="C3313" t="s">
        <v>340</v>
      </c>
      <c r="D3313" t="s">
        <v>4963</v>
      </c>
      <c r="E3313" s="190" t="s">
        <v>8568</v>
      </c>
    </row>
    <row r="3314" spans="1:5" hidden="1" x14ac:dyDescent="0.25">
      <c r="A3314">
        <v>37395</v>
      </c>
      <c r="B3314" t="s">
        <v>3523</v>
      </c>
      <c r="C3314" t="s">
        <v>340</v>
      </c>
      <c r="D3314" t="s">
        <v>4963</v>
      </c>
      <c r="E3314" s="190" t="s">
        <v>8569</v>
      </c>
    </row>
    <row r="3315" spans="1:5" hidden="1" x14ac:dyDescent="0.25">
      <c r="A3315">
        <v>14147</v>
      </c>
      <c r="B3315" t="s">
        <v>3524</v>
      </c>
      <c r="C3315" t="s">
        <v>340</v>
      </c>
      <c r="D3315" t="s">
        <v>4963</v>
      </c>
      <c r="E3315" s="190" t="s">
        <v>8570</v>
      </c>
    </row>
    <row r="3316" spans="1:5" hidden="1" x14ac:dyDescent="0.25">
      <c r="A3316">
        <v>37396</v>
      </c>
      <c r="B3316" t="s">
        <v>3525</v>
      </c>
      <c r="C3316" t="s">
        <v>340</v>
      </c>
      <c r="D3316" t="s">
        <v>4963</v>
      </c>
      <c r="E3316" s="190" t="s">
        <v>8571</v>
      </c>
    </row>
    <row r="3317" spans="1:5" hidden="1" x14ac:dyDescent="0.25">
      <c r="A3317">
        <v>37397</v>
      </c>
      <c r="B3317" t="s">
        <v>3526</v>
      </c>
      <c r="C3317" t="s">
        <v>340</v>
      </c>
      <c r="D3317" t="s">
        <v>4963</v>
      </c>
      <c r="E3317" s="190" t="s">
        <v>8572</v>
      </c>
    </row>
    <row r="3318" spans="1:5" hidden="1" x14ac:dyDescent="0.25">
      <c r="A3318">
        <v>43606</v>
      </c>
      <c r="B3318" t="s">
        <v>3527</v>
      </c>
      <c r="C3318" t="s">
        <v>192</v>
      </c>
      <c r="D3318" t="s">
        <v>4963</v>
      </c>
      <c r="E3318" s="190" t="s">
        <v>5700</v>
      </c>
    </row>
    <row r="3319" spans="1:5" hidden="1" x14ac:dyDescent="0.25">
      <c r="A3319">
        <v>444</v>
      </c>
      <c r="B3319" t="s">
        <v>3528</v>
      </c>
      <c r="C3319" t="s">
        <v>192</v>
      </c>
      <c r="D3319" t="s">
        <v>4977</v>
      </c>
      <c r="E3319" s="190" t="s">
        <v>2785</v>
      </c>
    </row>
    <row r="3320" spans="1:5" hidden="1" x14ac:dyDescent="0.25">
      <c r="A3320">
        <v>445</v>
      </c>
      <c r="B3320" t="s">
        <v>3529</v>
      </c>
      <c r="C3320" t="s">
        <v>192</v>
      </c>
      <c r="D3320" t="s">
        <v>4977</v>
      </c>
      <c r="E3320" s="190" t="s">
        <v>8573</v>
      </c>
    </row>
    <row r="3321" spans="1:5" hidden="1" x14ac:dyDescent="0.25">
      <c r="A3321">
        <v>4783</v>
      </c>
      <c r="B3321" t="s">
        <v>3530</v>
      </c>
      <c r="C3321" t="s">
        <v>223</v>
      </c>
      <c r="D3321" t="s">
        <v>4966</v>
      </c>
      <c r="E3321" s="190" t="s">
        <v>7129</v>
      </c>
    </row>
    <row r="3322" spans="1:5" hidden="1" x14ac:dyDescent="0.25">
      <c r="A3322">
        <v>41079</v>
      </c>
      <c r="B3322" t="s">
        <v>3531</v>
      </c>
      <c r="C3322" t="s">
        <v>224</v>
      </c>
      <c r="D3322" t="s">
        <v>4963</v>
      </c>
      <c r="E3322" s="190" t="s">
        <v>7130</v>
      </c>
    </row>
    <row r="3323" spans="1:5" hidden="1" x14ac:dyDescent="0.25">
      <c r="A3323">
        <v>12874</v>
      </c>
      <c r="B3323" t="s">
        <v>3532</v>
      </c>
      <c r="C3323" t="s">
        <v>223</v>
      </c>
      <c r="D3323" t="s">
        <v>4963</v>
      </c>
      <c r="E3323" s="190" t="s">
        <v>6980</v>
      </c>
    </row>
    <row r="3324" spans="1:5" hidden="1" x14ac:dyDescent="0.25">
      <c r="A3324">
        <v>41082</v>
      </c>
      <c r="B3324" t="s">
        <v>3533</v>
      </c>
      <c r="C3324" t="s">
        <v>224</v>
      </c>
      <c r="D3324" t="s">
        <v>4963</v>
      </c>
      <c r="E3324" s="190" t="s">
        <v>8574</v>
      </c>
    </row>
    <row r="3325" spans="1:5" hidden="1" x14ac:dyDescent="0.25">
      <c r="A3325">
        <v>4785</v>
      </c>
      <c r="B3325" t="s">
        <v>3534</v>
      </c>
      <c r="C3325" t="s">
        <v>223</v>
      </c>
      <c r="D3325" t="s">
        <v>4963</v>
      </c>
      <c r="E3325" s="190" t="s">
        <v>7129</v>
      </c>
    </row>
    <row r="3326" spans="1:5" hidden="1" x14ac:dyDescent="0.25">
      <c r="A3326">
        <v>41081</v>
      </c>
      <c r="B3326" t="s">
        <v>3535</v>
      </c>
      <c r="C3326" t="s">
        <v>224</v>
      </c>
      <c r="D3326" t="s">
        <v>4963</v>
      </c>
      <c r="E3326" s="190" t="s">
        <v>7130</v>
      </c>
    </row>
    <row r="3327" spans="1:5" hidden="1" x14ac:dyDescent="0.25">
      <c r="A3327">
        <v>4801</v>
      </c>
      <c r="B3327" t="s">
        <v>3536</v>
      </c>
      <c r="C3327" t="s">
        <v>191</v>
      </c>
      <c r="D3327" t="s">
        <v>4963</v>
      </c>
      <c r="E3327" s="190" t="s">
        <v>8575</v>
      </c>
    </row>
    <row r="3328" spans="1:5" hidden="1" x14ac:dyDescent="0.25">
      <c r="A3328">
        <v>4794</v>
      </c>
      <c r="B3328" t="s">
        <v>3537</v>
      </c>
      <c r="C3328" t="s">
        <v>191</v>
      </c>
      <c r="D3328" t="s">
        <v>4963</v>
      </c>
      <c r="E3328" s="190" t="s">
        <v>8576</v>
      </c>
    </row>
    <row r="3329" spans="1:5" hidden="1" x14ac:dyDescent="0.25">
      <c r="A3329">
        <v>4796</v>
      </c>
      <c r="B3329" t="s">
        <v>3538</v>
      </c>
      <c r="C3329" t="s">
        <v>191</v>
      </c>
      <c r="D3329" t="s">
        <v>4963</v>
      </c>
      <c r="E3329" s="190" t="s">
        <v>8577</v>
      </c>
    </row>
    <row r="3330" spans="1:5" hidden="1" x14ac:dyDescent="0.25">
      <c r="A3330">
        <v>4800</v>
      </c>
      <c r="B3330" t="s">
        <v>3539</v>
      </c>
      <c r="C3330" t="s">
        <v>191</v>
      </c>
      <c r="D3330" t="s">
        <v>4963</v>
      </c>
      <c r="E3330" s="190" t="s">
        <v>8578</v>
      </c>
    </row>
    <row r="3331" spans="1:5" hidden="1" x14ac:dyDescent="0.25">
      <c r="A3331">
        <v>4795</v>
      </c>
      <c r="B3331" t="s">
        <v>3540</v>
      </c>
      <c r="C3331" t="s">
        <v>191</v>
      </c>
      <c r="D3331" t="s">
        <v>4963</v>
      </c>
      <c r="E3331" s="190" t="s">
        <v>8579</v>
      </c>
    </row>
    <row r="3332" spans="1:5" hidden="1" x14ac:dyDescent="0.25">
      <c r="A3332">
        <v>39694</v>
      </c>
      <c r="B3332" t="s">
        <v>3541</v>
      </c>
      <c r="C3332" t="s">
        <v>191</v>
      </c>
      <c r="D3332" t="s">
        <v>4963</v>
      </c>
      <c r="E3332" s="190" t="s">
        <v>8580</v>
      </c>
    </row>
    <row r="3333" spans="1:5" hidden="1" x14ac:dyDescent="0.25">
      <c r="A3333">
        <v>1292</v>
      </c>
      <c r="B3333" t="s">
        <v>5907</v>
      </c>
      <c r="C3333" t="s">
        <v>191</v>
      </c>
      <c r="D3333" t="s">
        <v>4963</v>
      </c>
      <c r="E3333" s="190" t="s">
        <v>8581</v>
      </c>
    </row>
    <row r="3334" spans="1:5" hidden="1" x14ac:dyDescent="0.25">
      <c r="A3334">
        <v>1287</v>
      </c>
      <c r="B3334" t="s">
        <v>5908</v>
      </c>
      <c r="C3334" t="s">
        <v>191</v>
      </c>
      <c r="D3334" t="s">
        <v>4966</v>
      </c>
      <c r="E3334" s="190" t="s">
        <v>8582</v>
      </c>
    </row>
    <row r="3335" spans="1:5" hidden="1" x14ac:dyDescent="0.25">
      <c r="A3335">
        <v>1297</v>
      </c>
      <c r="B3335" t="s">
        <v>5909</v>
      </c>
      <c r="C3335" t="s">
        <v>191</v>
      </c>
      <c r="D3335" t="s">
        <v>4963</v>
      </c>
      <c r="E3335" s="190" t="s">
        <v>8583</v>
      </c>
    </row>
    <row r="3336" spans="1:5" hidden="1" x14ac:dyDescent="0.25">
      <c r="A3336">
        <v>4786</v>
      </c>
      <c r="B3336" t="s">
        <v>3542</v>
      </c>
      <c r="C3336" t="s">
        <v>191</v>
      </c>
      <c r="D3336" t="s">
        <v>4977</v>
      </c>
      <c r="E3336" s="190" t="s">
        <v>8584</v>
      </c>
    </row>
    <row r="3337" spans="1:5" hidden="1" x14ac:dyDescent="0.25">
      <c r="A3337">
        <v>10840</v>
      </c>
      <c r="B3337" t="s">
        <v>3543</v>
      </c>
      <c r="C3337" t="s">
        <v>191</v>
      </c>
      <c r="D3337" t="s">
        <v>4966</v>
      </c>
      <c r="E3337" s="190" t="s">
        <v>8585</v>
      </c>
    </row>
    <row r="3338" spans="1:5" hidden="1" x14ac:dyDescent="0.25">
      <c r="A3338">
        <v>10841</v>
      </c>
      <c r="B3338" t="s">
        <v>3544</v>
      </c>
      <c r="C3338" t="s">
        <v>191</v>
      </c>
      <c r="D3338" t="s">
        <v>4963</v>
      </c>
      <c r="E3338" s="190" t="s">
        <v>8586</v>
      </c>
    </row>
    <row r="3339" spans="1:5" hidden="1" x14ac:dyDescent="0.25">
      <c r="A3339">
        <v>44540</v>
      </c>
      <c r="B3339" t="s">
        <v>3545</v>
      </c>
      <c r="C3339" t="s">
        <v>191</v>
      </c>
      <c r="D3339" t="s">
        <v>4963</v>
      </c>
      <c r="E3339" s="190" t="s">
        <v>8587</v>
      </c>
    </row>
    <row r="3340" spans="1:5" hidden="1" x14ac:dyDescent="0.25">
      <c r="A3340">
        <v>10842</v>
      </c>
      <c r="B3340" t="s">
        <v>3546</v>
      </c>
      <c r="C3340" t="s">
        <v>191</v>
      </c>
      <c r="D3340" t="s">
        <v>4963</v>
      </c>
      <c r="E3340" s="190" t="s">
        <v>8588</v>
      </c>
    </row>
    <row r="3341" spans="1:5" hidden="1" x14ac:dyDescent="0.25">
      <c r="A3341">
        <v>21108</v>
      </c>
      <c r="B3341" t="s">
        <v>5910</v>
      </c>
      <c r="C3341" t="s">
        <v>191</v>
      </c>
      <c r="D3341" t="s">
        <v>4963</v>
      </c>
      <c r="E3341" s="190" t="s">
        <v>8589</v>
      </c>
    </row>
    <row r="3342" spans="1:5" hidden="1" x14ac:dyDescent="0.25">
      <c r="A3342">
        <v>38195</v>
      </c>
      <c r="B3342" t="s">
        <v>5911</v>
      </c>
      <c r="C3342" t="s">
        <v>191</v>
      </c>
      <c r="D3342" t="s">
        <v>4963</v>
      </c>
      <c r="E3342" s="190" t="s">
        <v>8590</v>
      </c>
    </row>
    <row r="3343" spans="1:5" hidden="1" x14ac:dyDescent="0.25">
      <c r="A3343">
        <v>38180</v>
      </c>
      <c r="B3343" t="s">
        <v>3547</v>
      </c>
      <c r="C3343" t="s">
        <v>191</v>
      </c>
      <c r="D3343" t="s">
        <v>4963</v>
      </c>
      <c r="E3343" s="190" t="s">
        <v>8591</v>
      </c>
    </row>
    <row r="3344" spans="1:5" hidden="1" x14ac:dyDescent="0.25">
      <c r="A3344">
        <v>40648</v>
      </c>
      <c r="B3344" t="s">
        <v>3548</v>
      </c>
      <c r="C3344" t="s">
        <v>191</v>
      </c>
      <c r="D3344" t="s">
        <v>4977</v>
      </c>
      <c r="E3344" s="190" t="s">
        <v>8592</v>
      </c>
    </row>
    <row r="3345" spans="1:5" hidden="1" x14ac:dyDescent="0.25">
      <c r="A3345">
        <v>40649</v>
      </c>
      <c r="B3345" t="s">
        <v>3549</v>
      </c>
      <c r="C3345" t="s">
        <v>191</v>
      </c>
      <c r="D3345" t="s">
        <v>4977</v>
      </c>
      <c r="E3345" s="190" t="s">
        <v>8593</v>
      </c>
    </row>
    <row r="3346" spans="1:5" hidden="1" x14ac:dyDescent="0.25">
      <c r="A3346">
        <v>40650</v>
      </c>
      <c r="B3346" t="s">
        <v>3550</v>
      </c>
      <c r="C3346" t="s">
        <v>191</v>
      </c>
      <c r="D3346" t="s">
        <v>4977</v>
      </c>
      <c r="E3346" s="190" t="s">
        <v>6920</v>
      </c>
    </row>
    <row r="3347" spans="1:5" hidden="1" x14ac:dyDescent="0.25">
      <c r="A3347">
        <v>40651</v>
      </c>
      <c r="B3347" t="s">
        <v>3551</v>
      </c>
      <c r="C3347" t="s">
        <v>191</v>
      </c>
      <c r="D3347" t="s">
        <v>4977</v>
      </c>
      <c r="E3347" s="190" t="s">
        <v>8594</v>
      </c>
    </row>
    <row r="3348" spans="1:5" hidden="1" x14ac:dyDescent="0.25">
      <c r="A3348">
        <v>40652</v>
      </c>
      <c r="B3348" t="s">
        <v>3552</v>
      </c>
      <c r="C3348" t="s">
        <v>191</v>
      </c>
      <c r="D3348" t="s">
        <v>4977</v>
      </c>
      <c r="E3348" s="190" t="s">
        <v>8595</v>
      </c>
    </row>
    <row r="3349" spans="1:5" hidden="1" x14ac:dyDescent="0.25">
      <c r="A3349">
        <v>40647</v>
      </c>
      <c r="B3349" t="s">
        <v>3553</v>
      </c>
      <c r="C3349" t="s">
        <v>191</v>
      </c>
      <c r="D3349" t="s">
        <v>4977</v>
      </c>
      <c r="E3349" s="190" t="s">
        <v>8596</v>
      </c>
    </row>
    <row r="3350" spans="1:5" hidden="1" x14ac:dyDescent="0.25">
      <c r="A3350">
        <v>40653</v>
      </c>
      <c r="B3350" t="s">
        <v>3554</v>
      </c>
      <c r="C3350" t="s">
        <v>191</v>
      </c>
      <c r="D3350" t="s">
        <v>4977</v>
      </c>
      <c r="E3350" s="190" t="s">
        <v>8597</v>
      </c>
    </row>
    <row r="3351" spans="1:5" hidden="1" x14ac:dyDescent="0.25">
      <c r="A3351">
        <v>38135</v>
      </c>
      <c r="B3351" t="s">
        <v>8598</v>
      </c>
      <c r="C3351" t="s">
        <v>191</v>
      </c>
      <c r="D3351" t="s">
        <v>4963</v>
      </c>
      <c r="E3351" s="190" t="s">
        <v>8599</v>
      </c>
    </row>
    <row r="3352" spans="1:5" hidden="1" x14ac:dyDescent="0.25">
      <c r="A3352">
        <v>36178</v>
      </c>
      <c r="B3352" t="s">
        <v>8600</v>
      </c>
      <c r="C3352" t="s">
        <v>192</v>
      </c>
      <c r="D3352" t="s">
        <v>4963</v>
      </c>
      <c r="E3352" s="190" t="s">
        <v>316</v>
      </c>
    </row>
    <row r="3353" spans="1:5" hidden="1" x14ac:dyDescent="0.25">
      <c r="A3353">
        <v>38181</v>
      </c>
      <c r="B3353" t="s">
        <v>3555</v>
      </c>
      <c r="C3353" t="s">
        <v>191</v>
      </c>
      <c r="D3353" t="s">
        <v>4963</v>
      </c>
      <c r="E3353" s="190" t="s">
        <v>6796</v>
      </c>
    </row>
    <row r="3354" spans="1:5" hidden="1" x14ac:dyDescent="0.25">
      <c r="A3354">
        <v>38182</v>
      </c>
      <c r="B3354" t="s">
        <v>3556</v>
      </c>
      <c r="C3354" t="s">
        <v>191</v>
      </c>
      <c r="D3354" t="s">
        <v>4963</v>
      </c>
      <c r="E3354" s="190" t="s">
        <v>8601</v>
      </c>
    </row>
    <row r="3355" spans="1:5" hidden="1" x14ac:dyDescent="0.25">
      <c r="A3355">
        <v>38186</v>
      </c>
      <c r="B3355" t="s">
        <v>3557</v>
      </c>
      <c r="C3355" t="s">
        <v>191</v>
      </c>
      <c r="D3355" t="s">
        <v>4963</v>
      </c>
      <c r="E3355" s="190" t="s">
        <v>8602</v>
      </c>
    </row>
    <row r="3356" spans="1:5" hidden="1" x14ac:dyDescent="0.25">
      <c r="A3356">
        <v>38185</v>
      </c>
      <c r="B3356" t="s">
        <v>3558</v>
      </c>
      <c r="C3356" t="s">
        <v>191</v>
      </c>
      <c r="D3356" t="s">
        <v>4963</v>
      </c>
      <c r="E3356" s="190" t="s">
        <v>8603</v>
      </c>
    </row>
    <row r="3357" spans="1:5" hidden="1" x14ac:dyDescent="0.25">
      <c r="A3357">
        <v>40654</v>
      </c>
      <c r="B3357" t="s">
        <v>8604</v>
      </c>
      <c r="C3357" t="s">
        <v>191</v>
      </c>
      <c r="D3357" t="s">
        <v>4977</v>
      </c>
      <c r="E3357" s="190" t="s">
        <v>8605</v>
      </c>
    </row>
    <row r="3358" spans="1:5" hidden="1" x14ac:dyDescent="0.25">
      <c r="A3358">
        <v>44541</v>
      </c>
      <c r="B3358" t="s">
        <v>3559</v>
      </c>
      <c r="C3358" t="s">
        <v>191</v>
      </c>
      <c r="D3358" t="s">
        <v>4963</v>
      </c>
      <c r="E3358" s="190" t="s">
        <v>8606</v>
      </c>
    </row>
    <row r="3359" spans="1:5" hidden="1" x14ac:dyDescent="0.25">
      <c r="A3359">
        <v>4822</v>
      </c>
      <c r="B3359" t="s">
        <v>3560</v>
      </c>
      <c r="C3359" t="s">
        <v>191</v>
      </c>
      <c r="D3359" t="s">
        <v>4963</v>
      </c>
      <c r="E3359" s="190" t="s">
        <v>8607</v>
      </c>
    </row>
    <row r="3360" spans="1:5" hidden="1" x14ac:dyDescent="0.25">
      <c r="A3360">
        <v>4818</v>
      </c>
      <c r="B3360" t="s">
        <v>3561</v>
      </c>
      <c r="C3360" t="s">
        <v>191</v>
      </c>
      <c r="D3360" t="s">
        <v>4966</v>
      </c>
      <c r="E3360" s="190" t="s">
        <v>8608</v>
      </c>
    </row>
    <row r="3361" spans="1:5" hidden="1" x14ac:dyDescent="0.25">
      <c r="A3361">
        <v>39567</v>
      </c>
      <c r="B3361" t="s">
        <v>3562</v>
      </c>
      <c r="C3361" t="s">
        <v>191</v>
      </c>
      <c r="D3361" t="s">
        <v>4963</v>
      </c>
      <c r="E3361" s="190" t="s">
        <v>8609</v>
      </c>
    </row>
    <row r="3362" spans="1:5" hidden="1" x14ac:dyDescent="0.25">
      <c r="A3362">
        <v>39566</v>
      </c>
      <c r="B3362" t="s">
        <v>3563</v>
      </c>
      <c r="C3362" t="s">
        <v>191</v>
      </c>
      <c r="D3362" t="s">
        <v>4963</v>
      </c>
      <c r="E3362" s="190" t="s">
        <v>6681</v>
      </c>
    </row>
    <row r="3363" spans="1:5" hidden="1" x14ac:dyDescent="0.25">
      <c r="A3363">
        <v>39416</v>
      </c>
      <c r="B3363" t="s">
        <v>3564</v>
      </c>
      <c r="C3363" t="s">
        <v>191</v>
      </c>
      <c r="D3363" t="s">
        <v>4963</v>
      </c>
      <c r="E3363" s="190" t="s">
        <v>5912</v>
      </c>
    </row>
    <row r="3364" spans="1:5" hidden="1" x14ac:dyDescent="0.25">
      <c r="A3364">
        <v>39417</v>
      </c>
      <c r="B3364" t="s">
        <v>3565</v>
      </c>
      <c r="C3364" t="s">
        <v>191</v>
      </c>
      <c r="D3364" t="s">
        <v>4963</v>
      </c>
      <c r="E3364" s="190" t="s">
        <v>8610</v>
      </c>
    </row>
    <row r="3365" spans="1:5" hidden="1" x14ac:dyDescent="0.25">
      <c r="A3365">
        <v>43742</v>
      </c>
      <c r="B3365" t="s">
        <v>3566</v>
      </c>
      <c r="C3365" t="s">
        <v>191</v>
      </c>
      <c r="D3365" t="s">
        <v>4963</v>
      </c>
      <c r="E3365" s="190" t="s">
        <v>8611</v>
      </c>
    </row>
    <row r="3366" spans="1:5" hidden="1" x14ac:dyDescent="0.25">
      <c r="A3366">
        <v>39414</v>
      </c>
      <c r="B3366" t="s">
        <v>3567</v>
      </c>
      <c r="C3366" t="s">
        <v>191</v>
      </c>
      <c r="D3366" t="s">
        <v>4963</v>
      </c>
      <c r="E3366" s="190" t="s">
        <v>8612</v>
      </c>
    </row>
    <row r="3367" spans="1:5" hidden="1" x14ac:dyDescent="0.25">
      <c r="A3367">
        <v>39415</v>
      </c>
      <c r="B3367" t="s">
        <v>3568</v>
      </c>
      <c r="C3367" t="s">
        <v>191</v>
      </c>
      <c r="D3367" t="s">
        <v>4963</v>
      </c>
      <c r="E3367" s="190" t="s">
        <v>3024</v>
      </c>
    </row>
    <row r="3368" spans="1:5" hidden="1" x14ac:dyDescent="0.25">
      <c r="A3368">
        <v>43740</v>
      </c>
      <c r="B3368" t="s">
        <v>3569</v>
      </c>
      <c r="C3368" t="s">
        <v>191</v>
      </c>
      <c r="D3368" t="s">
        <v>4963</v>
      </c>
      <c r="E3368" s="190" t="s">
        <v>8613</v>
      </c>
    </row>
    <row r="3369" spans="1:5" hidden="1" x14ac:dyDescent="0.25">
      <c r="A3369">
        <v>39412</v>
      </c>
      <c r="B3369" t="s">
        <v>3570</v>
      </c>
      <c r="C3369" t="s">
        <v>191</v>
      </c>
      <c r="D3369" t="s">
        <v>4966</v>
      </c>
      <c r="E3369" s="190" t="s">
        <v>8614</v>
      </c>
    </row>
    <row r="3370" spans="1:5" hidden="1" x14ac:dyDescent="0.25">
      <c r="A3370">
        <v>39413</v>
      </c>
      <c r="B3370" t="s">
        <v>3571</v>
      </c>
      <c r="C3370" t="s">
        <v>191</v>
      </c>
      <c r="D3370" t="s">
        <v>4963</v>
      </c>
      <c r="E3370" s="190" t="s">
        <v>8615</v>
      </c>
    </row>
    <row r="3371" spans="1:5" hidden="1" x14ac:dyDescent="0.25">
      <c r="A3371">
        <v>43741</v>
      </c>
      <c r="B3371" t="s">
        <v>3572</v>
      </c>
      <c r="C3371" t="s">
        <v>191</v>
      </c>
      <c r="D3371" t="s">
        <v>4963</v>
      </c>
      <c r="E3371" s="190" t="s">
        <v>6642</v>
      </c>
    </row>
    <row r="3372" spans="1:5" hidden="1" x14ac:dyDescent="0.25">
      <c r="A3372">
        <v>11062</v>
      </c>
      <c r="B3372" t="s">
        <v>3573</v>
      </c>
      <c r="C3372" t="s">
        <v>191</v>
      </c>
      <c r="D3372" t="s">
        <v>4963</v>
      </c>
      <c r="E3372" s="190" t="s">
        <v>8616</v>
      </c>
    </row>
    <row r="3373" spans="1:5" hidden="1" x14ac:dyDescent="0.25">
      <c r="A3373">
        <v>11063</v>
      </c>
      <c r="B3373" t="s">
        <v>3574</v>
      </c>
      <c r="C3373" t="s">
        <v>191</v>
      </c>
      <c r="D3373" t="s">
        <v>4963</v>
      </c>
      <c r="E3373" s="190" t="s">
        <v>323</v>
      </c>
    </row>
    <row r="3374" spans="1:5" hidden="1" x14ac:dyDescent="0.25">
      <c r="A3374">
        <v>13521</v>
      </c>
      <c r="B3374" t="s">
        <v>3575</v>
      </c>
      <c r="C3374" t="s">
        <v>192</v>
      </c>
      <c r="D3374" t="s">
        <v>4977</v>
      </c>
      <c r="E3374" s="190" t="s">
        <v>1495</v>
      </c>
    </row>
    <row r="3375" spans="1:5" hidden="1" x14ac:dyDescent="0.25">
      <c r="A3375">
        <v>10851</v>
      </c>
      <c r="B3375" t="s">
        <v>3576</v>
      </c>
      <c r="C3375" t="s">
        <v>192</v>
      </c>
      <c r="D3375" t="s">
        <v>4963</v>
      </c>
      <c r="E3375" s="190" t="s">
        <v>8617</v>
      </c>
    </row>
    <row r="3376" spans="1:5" hidden="1" x14ac:dyDescent="0.25">
      <c r="A3376">
        <v>39515</v>
      </c>
      <c r="B3376" t="s">
        <v>3577</v>
      </c>
      <c r="C3376" t="s">
        <v>192</v>
      </c>
      <c r="D3376" t="s">
        <v>4977</v>
      </c>
      <c r="E3376" s="190" t="s">
        <v>8618</v>
      </c>
    </row>
    <row r="3377" spans="1:5" hidden="1" x14ac:dyDescent="0.25">
      <c r="A3377">
        <v>39516</v>
      </c>
      <c r="B3377" t="s">
        <v>3578</v>
      </c>
      <c r="C3377" t="s">
        <v>192</v>
      </c>
      <c r="D3377" t="s">
        <v>4977</v>
      </c>
      <c r="E3377" s="190" t="s">
        <v>8307</v>
      </c>
    </row>
    <row r="3378" spans="1:5" hidden="1" x14ac:dyDescent="0.25">
      <c r="A3378">
        <v>39514</v>
      </c>
      <c r="B3378" t="s">
        <v>3579</v>
      </c>
      <c r="C3378" t="s">
        <v>192</v>
      </c>
      <c r="D3378" t="s">
        <v>4977</v>
      </c>
      <c r="E3378" s="190" t="s">
        <v>8494</v>
      </c>
    </row>
    <row r="3379" spans="1:5" hidden="1" x14ac:dyDescent="0.25">
      <c r="A3379">
        <v>4812</v>
      </c>
      <c r="B3379" t="s">
        <v>3580</v>
      </c>
      <c r="C3379" t="s">
        <v>191</v>
      </c>
      <c r="D3379" t="s">
        <v>4963</v>
      </c>
      <c r="E3379" s="190" t="s">
        <v>7078</v>
      </c>
    </row>
    <row r="3380" spans="1:5" hidden="1" x14ac:dyDescent="0.25">
      <c r="A3380">
        <v>10849</v>
      </c>
      <c r="B3380" t="s">
        <v>3581</v>
      </c>
      <c r="C3380" t="s">
        <v>192</v>
      </c>
      <c r="D3380" t="s">
        <v>4977</v>
      </c>
      <c r="E3380" s="190" t="s">
        <v>5913</v>
      </c>
    </row>
    <row r="3381" spans="1:5" hidden="1" x14ac:dyDescent="0.25">
      <c r="A3381">
        <v>10848</v>
      </c>
      <c r="B3381" t="s">
        <v>3582</v>
      </c>
      <c r="C3381" t="s">
        <v>192</v>
      </c>
      <c r="D3381" t="s">
        <v>4977</v>
      </c>
      <c r="E3381" s="190" t="s">
        <v>5914</v>
      </c>
    </row>
    <row r="3382" spans="1:5" hidden="1" x14ac:dyDescent="0.25">
      <c r="A3382">
        <v>4813</v>
      </c>
      <c r="B3382" t="s">
        <v>3583</v>
      </c>
      <c r="C3382" t="s">
        <v>191</v>
      </c>
      <c r="D3382" t="s">
        <v>4977</v>
      </c>
      <c r="E3382" s="190" t="s">
        <v>5915</v>
      </c>
    </row>
    <row r="3383" spans="1:5" hidden="1" x14ac:dyDescent="0.25">
      <c r="A3383">
        <v>37560</v>
      </c>
      <c r="B3383" t="s">
        <v>3584</v>
      </c>
      <c r="C3383" t="s">
        <v>192</v>
      </c>
      <c r="D3383" t="s">
        <v>4977</v>
      </c>
      <c r="E3383" s="190" t="s">
        <v>8619</v>
      </c>
    </row>
    <row r="3384" spans="1:5" hidden="1" x14ac:dyDescent="0.25">
      <c r="A3384">
        <v>37557</v>
      </c>
      <c r="B3384" t="s">
        <v>3585</v>
      </c>
      <c r="C3384" t="s">
        <v>192</v>
      </c>
      <c r="D3384" t="s">
        <v>4977</v>
      </c>
      <c r="E3384" s="190" t="s">
        <v>8620</v>
      </c>
    </row>
    <row r="3385" spans="1:5" hidden="1" x14ac:dyDescent="0.25">
      <c r="A3385">
        <v>37556</v>
      </c>
      <c r="B3385" t="s">
        <v>3586</v>
      </c>
      <c r="C3385" t="s">
        <v>192</v>
      </c>
      <c r="D3385" t="s">
        <v>4977</v>
      </c>
      <c r="E3385" s="190" t="s">
        <v>8621</v>
      </c>
    </row>
    <row r="3386" spans="1:5" hidden="1" x14ac:dyDescent="0.25">
      <c r="A3386">
        <v>37559</v>
      </c>
      <c r="B3386" t="s">
        <v>3587</v>
      </c>
      <c r="C3386" t="s">
        <v>192</v>
      </c>
      <c r="D3386" t="s">
        <v>4977</v>
      </c>
      <c r="E3386" s="190" t="s">
        <v>8622</v>
      </c>
    </row>
    <row r="3387" spans="1:5" hidden="1" x14ac:dyDescent="0.25">
      <c r="A3387">
        <v>37539</v>
      </c>
      <c r="B3387" t="s">
        <v>3588</v>
      </c>
      <c r="C3387" t="s">
        <v>192</v>
      </c>
      <c r="D3387" t="s">
        <v>4977</v>
      </c>
      <c r="E3387" s="190" t="s">
        <v>8424</v>
      </c>
    </row>
    <row r="3388" spans="1:5" hidden="1" x14ac:dyDescent="0.25">
      <c r="A3388">
        <v>37558</v>
      </c>
      <c r="B3388" t="s">
        <v>3589</v>
      </c>
      <c r="C3388" t="s">
        <v>192</v>
      </c>
      <c r="D3388" t="s">
        <v>4977</v>
      </c>
      <c r="E3388" s="190" t="s">
        <v>8623</v>
      </c>
    </row>
    <row r="3389" spans="1:5" hidden="1" x14ac:dyDescent="0.25">
      <c r="A3389">
        <v>34723</v>
      </c>
      <c r="B3389" t="s">
        <v>3590</v>
      </c>
      <c r="C3389" t="s">
        <v>191</v>
      </c>
      <c r="D3389" t="s">
        <v>4977</v>
      </c>
      <c r="E3389" s="190" t="s">
        <v>5916</v>
      </c>
    </row>
    <row r="3390" spans="1:5" hidden="1" x14ac:dyDescent="0.25">
      <c r="A3390">
        <v>34721</v>
      </c>
      <c r="B3390" t="s">
        <v>3591</v>
      </c>
      <c r="C3390" t="s">
        <v>191</v>
      </c>
      <c r="D3390" t="s">
        <v>4977</v>
      </c>
      <c r="E3390" s="190" t="s">
        <v>5917</v>
      </c>
    </row>
    <row r="3391" spans="1:5" hidden="1" x14ac:dyDescent="0.25">
      <c r="A3391">
        <v>4309</v>
      </c>
      <c r="B3391" t="s">
        <v>3592</v>
      </c>
      <c r="C3391" t="s">
        <v>192</v>
      </c>
      <c r="D3391" t="s">
        <v>4963</v>
      </c>
      <c r="E3391" s="190" t="s">
        <v>8624</v>
      </c>
    </row>
    <row r="3392" spans="1:5" hidden="1" x14ac:dyDescent="0.25">
      <c r="A3392">
        <v>4307</v>
      </c>
      <c r="B3392" t="s">
        <v>3593</v>
      </c>
      <c r="C3392" t="s">
        <v>192</v>
      </c>
      <c r="D3392" t="s">
        <v>4963</v>
      </c>
      <c r="E3392" s="190" t="s">
        <v>372</v>
      </c>
    </row>
    <row r="3393" spans="1:5" hidden="1" x14ac:dyDescent="0.25">
      <c r="A3393">
        <v>10850</v>
      </c>
      <c r="B3393" t="s">
        <v>3594</v>
      </c>
      <c r="C3393" t="s">
        <v>192</v>
      </c>
      <c r="D3393" t="s">
        <v>4977</v>
      </c>
      <c r="E3393" s="190" t="s">
        <v>4367</v>
      </c>
    </row>
    <row r="3394" spans="1:5" hidden="1" x14ac:dyDescent="0.25">
      <c r="A3394">
        <v>42438</v>
      </c>
      <c r="B3394" t="s">
        <v>5918</v>
      </c>
      <c r="C3394" t="s">
        <v>192</v>
      </c>
      <c r="D3394" t="s">
        <v>4977</v>
      </c>
      <c r="E3394" s="190" t="s">
        <v>5919</v>
      </c>
    </row>
    <row r="3395" spans="1:5" hidden="1" x14ac:dyDescent="0.25">
      <c r="A3395">
        <v>4792</v>
      </c>
      <c r="B3395" t="s">
        <v>3595</v>
      </c>
      <c r="C3395" t="s">
        <v>191</v>
      </c>
      <c r="D3395" t="s">
        <v>4963</v>
      </c>
      <c r="E3395" s="190" t="s">
        <v>8625</v>
      </c>
    </row>
    <row r="3396" spans="1:5" hidden="1" x14ac:dyDescent="0.25">
      <c r="A3396">
        <v>4790</v>
      </c>
      <c r="B3396" t="s">
        <v>3596</v>
      </c>
      <c r="C3396" t="s">
        <v>191</v>
      </c>
      <c r="D3396" t="s">
        <v>4966</v>
      </c>
      <c r="E3396" s="190" t="s">
        <v>8626</v>
      </c>
    </row>
    <row r="3397" spans="1:5" hidden="1" x14ac:dyDescent="0.25">
      <c r="A3397">
        <v>40671</v>
      </c>
      <c r="B3397" t="s">
        <v>8627</v>
      </c>
      <c r="C3397" t="s">
        <v>191</v>
      </c>
      <c r="D3397" t="s">
        <v>4963</v>
      </c>
      <c r="E3397" s="190" t="s">
        <v>8628</v>
      </c>
    </row>
    <row r="3398" spans="1:5" hidden="1" x14ac:dyDescent="0.25">
      <c r="A3398">
        <v>7552</v>
      </c>
      <c r="B3398" t="s">
        <v>3597</v>
      </c>
      <c r="C3398" t="s">
        <v>192</v>
      </c>
      <c r="D3398" t="s">
        <v>4977</v>
      </c>
      <c r="E3398" s="190" t="s">
        <v>8629</v>
      </c>
    </row>
    <row r="3399" spans="1:5" hidden="1" x14ac:dyDescent="0.25">
      <c r="A3399">
        <v>4893</v>
      </c>
      <c r="B3399" t="s">
        <v>3598</v>
      </c>
      <c r="C3399" t="s">
        <v>192</v>
      </c>
      <c r="D3399" t="s">
        <v>4963</v>
      </c>
      <c r="E3399" s="190" t="s">
        <v>8630</v>
      </c>
    </row>
    <row r="3400" spans="1:5" hidden="1" x14ac:dyDescent="0.25">
      <c r="A3400">
        <v>4894</v>
      </c>
      <c r="B3400" t="s">
        <v>3599</v>
      </c>
      <c r="C3400" t="s">
        <v>192</v>
      </c>
      <c r="D3400" t="s">
        <v>4963</v>
      </c>
      <c r="E3400" s="190" t="s">
        <v>5298</v>
      </c>
    </row>
    <row r="3401" spans="1:5" hidden="1" x14ac:dyDescent="0.25">
      <c r="A3401">
        <v>4888</v>
      </c>
      <c r="B3401" t="s">
        <v>3600</v>
      </c>
      <c r="C3401" t="s">
        <v>192</v>
      </c>
      <c r="D3401" t="s">
        <v>4963</v>
      </c>
      <c r="E3401" s="190" t="s">
        <v>357</v>
      </c>
    </row>
    <row r="3402" spans="1:5" hidden="1" x14ac:dyDescent="0.25">
      <c r="A3402">
        <v>4890</v>
      </c>
      <c r="B3402" t="s">
        <v>3601</v>
      </c>
      <c r="C3402" t="s">
        <v>192</v>
      </c>
      <c r="D3402" t="s">
        <v>4963</v>
      </c>
      <c r="E3402" s="190" t="s">
        <v>8631</v>
      </c>
    </row>
    <row r="3403" spans="1:5" hidden="1" x14ac:dyDescent="0.25">
      <c r="A3403">
        <v>12411</v>
      </c>
      <c r="B3403" t="s">
        <v>3602</v>
      </c>
      <c r="C3403" t="s">
        <v>192</v>
      </c>
      <c r="D3403" t="s">
        <v>4963</v>
      </c>
      <c r="E3403" s="190" t="s">
        <v>8632</v>
      </c>
    </row>
    <row r="3404" spans="1:5" hidden="1" x14ac:dyDescent="0.25">
      <c r="A3404">
        <v>4891</v>
      </c>
      <c r="B3404" t="s">
        <v>3603</v>
      </c>
      <c r="C3404" t="s">
        <v>192</v>
      </c>
      <c r="D3404" t="s">
        <v>4963</v>
      </c>
      <c r="E3404" s="190" t="s">
        <v>8633</v>
      </c>
    </row>
    <row r="3405" spans="1:5" hidden="1" x14ac:dyDescent="0.25">
      <c r="A3405">
        <v>4889</v>
      </c>
      <c r="B3405" t="s">
        <v>3604</v>
      </c>
      <c r="C3405" t="s">
        <v>192</v>
      </c>
      <c r="D3405" t="s">
        <v>4963</v>
      </c>
      <c r="E3405" s="190" t="s">
        <v>6674</v>
      </c>
    </row>
    <row r="3406" spans="1:5" hidden="1" x14ac:dyDescent="0.25">
      <c r="A3406">
        <v>4892</v>
      </c>
      <c r="B3406" t="s">
        <v>3606</v>
      </c>
      <c r="C3406" t="s">
        <v>192</v>
      </c>
      <c r="D3406" t="s">
        <v>4963</v>
      </c>
      <c r="E3406" s="190" t="s">
        <v>8634</v>
      </c>
    </row>
    <row r="3407" spans="1:5" hidden="1" x14ac:dyDescent="0.25">
      <c r="A3407">
        <v>12412</v>
      </c>
      <c r="B3407" t="s">
        <v>3607</v>
      </c>
      <c r="C3407" t="s">
        <v>192</v>
      </c>
      <c r="D3407" t="s">
        <v>4963</v>
      </c>
      <c r="E3407" s="190" t="s">
        <v>8635</v>
      </c>
    </row>
    <row r="3408" spans="1:5" hidden="1" x14ac:dyDescent="0.25">
      <c r="A3408">
        <v>4907</v>
      </c>
      <c r="B3408" t="s">
        <v>5920</v>
      </c>
      <c r="C3408" t="s">
        <v>192</v>
      </c>
      <c r="D3408" t="s">
        <v>4963</v>
      </c>
      <c r="E3408" s="190" t="s">
        <v>7029</v>
      </c>
    </row>
    <row r="3409" spans="1:5" hidden="1" x14ac:dyDescent="0.25">
      <c r="A3409">
        <v>4902</v>
      </c>
      <c r="B3409" t="s">
        <v>5921</v>
      </c>
      <c r="C3409" t="s">
        <v>192</v>
      </c>
      <c r="D3409" t="s">
        <v>4963</v>
      </c>
      <c r="E3409" s="190" t="s">
        <v>8636</v>
      </c>
    </row>
    <row r="3410" spans="1:5" hidden="1" x14ac:dyDescent="0.25">
      <c r="A3410">
        <v>11096</v>
      </c>
      <c r="B3410" t="s">
        <v>3608</v>
      </c>
      <c r="C3410" t="s">
        <v>208</v>
      </c>
      <c r="D3410" t="s">
        <v>4963</v>
      </c>
      <c r="E3410" s="190" t="s">
        <v>8637</v>
      </c>
    </row>
    <row r="3411" spans="1:5" hidden="1" x14ac:dyDescent="0.25">
      <c r="A3411">
        <v>4741</v>
      </c>
      <c r="B3411" t="s">
        <v>3609</v>
      </c>
      <c r="C3411" t="s">
        <v>222</v>
      </c>
      <c r="D3411" t="s">
        <v>4963</v>
      </c>
      <c r="E3411" s="190" t="s">
        <v>8540</v>
      </c>
    </row>
    <row r="3412" spans="1:5" hidden="1" x14ac:dyDescent="0.25">
      <c r="A3412">
        <v>4752</v>
      </c>
      <c r="B3412" t="s">
        <v>5922</v>
      </c>
      <c r="C3412" t="s">
        <v>223</v>
      </c>
      <c r="D3412" t="s">
        <v>4963</v>
      </c>
      <c r="E3412" s="190" t="s">
        <v>402</v>
      </c>
    </row>
    <row r="3413" spans="1:5" hidden="1" x14ac:dyDescent="0.25">
      <c r="A3413">
        <v>41091</v>
      </c>
      <c r="B3413" t="s">
        <v>3610</v>
      </c>
      <c r="C3413" t="s">
        <v>224</v>
      </c>
      <c r="D3413" t="s">
        <v>4963</v>
      </c>
      <c r="E3413" s="190" t="s">
        <v>8492</v>
      </c>
    </row>
    <row r="3414" spans="1:5" hidden="1" x14ac:dyDescent="0.25">
      <c r="A3414">
        <v>13954</v>
      </c>
      <c r="B3414" t="s">
        <v>3611</v>
      </c>
      <c r="C3414" t="s">
        <v>192</v>
      </c>
      <c r="D3414" t="s">
        <v>4977</v>
      </c>
      <c r="E3414" s="190" t="s">
        <v>8638</v>
      </c>
    </row>
    <row r="3415" spans="1:5" hidden="1" x14ac:dyDescent="0.25">
      <c r="A3415">
        <v>3411</v>
      </c>
      <c r="B3415" t="s">
        <v>3612</v>
      </c>
      <c r="C3415" t="s">
        <v>208</v>
      </c>
      <c r="D3415" t="s">
        <v>4963</v>
      </c>
      <c r="E3415" s="190" t="s">
        <v>8639</v>
      </c>
    </row>
    <row r="3416" spans="1:5" hidden="1" x14ac:dyDescent="0.25">
      <c r="A3416">
        <v>39995</v>
      </c>
      <c r="B3416" t="s">
        <v>3613</v>
      </c>
      <c r="C3416" t="s">
        <v>222</v>
      </c>
      <c r="D3416" t="s">
        <v>4963</v>
      </c>
      <c r="E3416" s="190" t="s">
        <v>8640</v>
      </c>
    </row>
    <row r="3417" spans="1:5" hidden="1" x14ac:dyDescent="0.25">
      <c r="A3417">
        <v>11615</v>
      </c>
      <c r="B3417" t="s">
        <v>3614</v>
      </c>
      <c r="C3417" t="s">
        <v>191</v>
      </c>
      <c r="D3417" t="s">
        <v>4963</v>
      </c>
      <c r="E3417" s="190" t="s">
        <v>6596</v>
      </c>
    </row>
    <row r="3418" spans="1:5" hidden="1" x14ac:dyDescent="0.25">
      <c r="A3418">
        <v>3408</v>
      </c>
      <c r="B3418" t="s">
        <v>3615</v>
      </c>
      <c r="C3418" t="s">
        <v>191</v>
      </c>
      <c r="D3418" t="s">
        <v>4966</v>
      </c>
      <c r="E3418" s="190" t="s">
        <v>6601</v>
      </c>
    </row>
    <row r="3419" spans="1:5" hidden="1" x14ac:dyDescent="0.25">
      <c r="A3419">
        <v>3409</v>
      </c>
      <c r="B3419" t="s">
        <v>3616</v>
      </c>
      <c r="C3419" t="s">
        <v>191</v>
      </c>
      <c r="D3419" t="s">
        <v>4963</v>
      </c>
      <c r="E3419" s="190" t="s">
        <v>8641</v>
      </c>
    </row>
    <row r="3420" spans="1:5" hidden="1" x14ac:dyDescent="0.25">
      <c r="A3420">
        <v>11427</v>
      </c>
      <c r="B3420" t="s">
        <v>3617</v>
      </c>
      <c r="C3420" t="s">
        <v>208</v>
      </c>
      <c r="D3420" t="s">
        <v>4977</v>
      </c>
      <c r="E3420" s="190" t="s">
        <v>8642</v>
      </c>
    </row>
    <row r="3421" spans="1:5" hidden="1" x14ac:dyDescent="0.25">
      <c r="A3421">
        <v>4491</v>
      </c>
      <c r="B3421" t="s">
        <v>3618</v>
      </c>
      <c r="C3421" t="s">
        <v>194</v>
      </c>
      <c r="D3421" t="s">
        <v>4963</v>
      </c>
      <c r="E3421" s="190" t="s">
        <v>6919</v>
      </c>
    </row>
    <row r="3422" spans="1:5" hidden="1" x14ac:dyDescent="0.25">
      <c r="A3422">
        <v>2745</v>
      </c>
      <c r="B3422" t="s">
        <v>8643</v>
      </c>
      <c r="C3422" t="s">
        <v>194</v>
      </c>
      <c r="D3422" t="s">
        <v>4963</v>
      </c>
      <c r="E3422" s="190" t="s">
        <v>5518</v>
      </c>
    </row>
    <row r="3423" spans="1:5" hidden="1" x14ac:dyDescent="0.25">
      <c r="A3423">
        <v>14439</v>
      </c>
      <c r="B3423" t="s">
        <v>8644</v>
      </c>
      <c r="C3423" t="s">
        <v>194</v>
      </c>
      <c r="D3423" t="s">
        <v>4963</v>
      </c>
      <c r="E3423" s="190" t="s">
        <v>383</v>
      </c>
    </row>
    <row r="3424" spans="1:5" hidden="1" x14ac:dyDescent="0.25">
      <c r="A3424">
        <v>44496</v>
      </c>
      <c r="B3424" t="s">
        <v>3619</v>
      </c>
      <c r="C3424" t="s">
        <v>192</v>
      </c>
      <c r="D3424" t="s">
        <v>4963</v>
      </c>
      <c r="E3424" s="190" t="s">
        <v>8645</v>
      </c>
    </row>
    <row r="3425" spans="1:5" hidden="1" x14ac:dyDescent="0.25">
      <c r="A3425">
        <v>12362</v>
      </c>
      <c r="B3425" t="s">
        <v>3620</v>
      </c>
      <c r="C3425" t="s">
        <v>192</v>
      </c>
      <c r="D3425" t="s">
        <v>4977</v>
      </c>
      <c r="E3425" s="190" t="s">
        <v>7741</v>
      </c>
    </row>
    <row r="3426" spans="1:5" hidden="1" x14ac:dyDescent="0.25">
      <c r="A3426">
        <v>421</v>
      </c>
      <c r="B3426" t="s">
        <v>3621</v>
      </c>
      <c r="C3426" t="s">
        <v>192</v>
      </c>
      <c r="D3426" t="s">
        <v>4977</v>
      </c>
      <c r="E3426" s="190" t="s">
        <v>8646</v>
      </c>
    </row>
    <row r="3427" spans="1:5" hidden="1" x14ac:dyDescent="0.25">
      <c r="A3427">
        <v>14148</v>
      </c>
      <c r="B3427" t="s">
        <v>3622</v>
      </c>
      <c r="C3427" t="s">
        <v>192</v>
      </c>
      <c r="D3427" t="s">
        <v>4963</v>
      </c>
      <c r="E3427" s="190" t="s">
        <v>4465</v>
      </c>
    </row>
    <row r="3428" spans="1:5" hidden="1" x14ac:dyDescent="0.25">
      <c r="A3428">
        <v>4341</v>
      </c>
      <c r="B3428" t="s">
        <v>3623</v>
      </c>
      <c r="C3428" t="s">
        <v>192</v>
      </c>
      <c r="D3428" t="s">
        <v>4963</v>
      </c>
      <c r="E3428" s="190" t="s">
        <v>232</v>
      </c>
    </row>
    <row r="3429" spans="1:5" hidden="1" x14ac:dyDescent="0.25">
      <c r="A3429">
        <v>4337</v>
      </c>
      <c r="B3429" t="s">
        <v>3624</v>
      </c>
      <c r="C3429" t="s">
        <v>192</v>
      </c>
      <c r="D3429" t="s">
        <v>4963</v>
      </c>
      <c r="E3429" s="190" t="s">
        <v>5075</v>
      </c>
    </row>
    <row r="3430" spans="1:5" hidden="1" x14ac:dyDescent="0.25">
      <c r="A3430">
        <v>4339</v>
      </c>
      <c r="B3430" t="s">
        <v>3626</v>
      </c>
      <c r="C3430" t="s">
        <v>192</v>
      </c>
      <c r="D3430" t="s">
        <v>4963</v>
      </c>
      <c r="E3430" s="190" t="s">
        <v>1160</v>
      </c>
    </row>
    <row r="3431" spans="1:5" hidden="1" x14ac:dyDescent="0.25">
      <c r="A3431">
        <v>39997</v>
      </c>
      <c r="B3431" t="s">
        <v>3627</v>
      </c>
      <c r="C3431" t="s">
        <v>192</v>
      </c>
      <c r="D3431" t="s">
        <v>4963</v>
      </c>
      <c r="E3431" s="190" t="s">
        <v>5924</v>
      </c>
    </row>
    <row r="3432" spans="1:5" hidden="1" x14ac:dyDescent="0.25">
      <c r="A3432">
        <v>11971</v>
      </c>
      <c r="B3432" t="s">
        <v>3628</v>
      </c>
      <c r="C3432" t="s">
        <v>192</v>
      </c>
      <c r="D3432" t="s">
        <v>4963</v>
      </c>
      <c r="E3432" s="190" t="s">
        <v>5925</v>
      </c>
    </row>
    <row r="3433" spans="1:5" hidden="1" x14ac:dyDescent="0.25">
      <c r="A3433">
        <v>4342</v>
      </c>
      <c r="B3433" t="s">
        <v>3629</v>
      </c>
      <c r="C3433" t="s">
        <v>192</v>
      </c>
      <c r="D3433" t="s">
        <v>4963</v>
      </c>
      <c r="E3433" s="190" t="s">
        <v>3385</v>
      </c>
    </row>
    <row r="3434" spans="1:5" hidden="1" x14ac:dyDescent="0.25">
      <c r="A3434">
        <v>4330</v>
      </c>
      <c r="B3434" t="s">
        <v>3630</v>
      </c>
      <c r="C3434" t="s">
        <v>192</v>
      </c>
      <c r="D3434" t="s">
        <v>4963</v>
      </c>
      <c r="E3434" s="190" t="s">
        <v>645</v>
      </c>
    </row>
    <row r="3435" spans="1:5" hidden="1" x14ac:dyDescent="0.25">
      <c r="A3435">
        <v>4340</v>
      </c>
      <c r="B3435" t="s">
        <v>3631</v>
      </c>
      <c r="C3435" t="s">
        <v>192</v>
      </c>
      <c r="D3435" t="s">
        <v>4963</v>
      </c>
      <c r="E3435" s="190" t="s">
        <v>413</v>
      </c>
    </row>
    <row r="3436" spans="1:5" hidden="1" x14ac:dyDescent="0.25">
      <c r="A3436">
        <v>5088</v>
      </c>
      <c r="B3436" t="s">
        <v>3632</v>
      </c>
      <c r="C3436" t="s">
        <v>192</v>
      </c>
      <c r="D3436" t="s">
        <v>4963</v>
      </c>
      <c r="E3436" s="190" t="s">
        <v>5926</v>
      </c>
    </row>
    <row r="3437" spans="1:5" hidden="1" x14ac:dyDescent="0.25">
      <c r="A3437">
        <v>11154</v>
      </c>
      <c r="B3437" t="s">
        <v>5927</v>
      </c>
      <c r="C3437" t="s">
        <v>192</v>
      </c>
      <c r="D3437" t="s">
        <v>4977</v>
      </c>
      <c r="E3437" s="190" t="s">
        <v>6485</v>
      </c>
    </row>
    <row r="3438" spans="1:5" hidden="1" x14ac:dyDescent="0.25">
      <c r="A3438">
        <v>4989</v>
      </c>
      <c r="B3438" t="s">
        <v>3633</v>
      </c>
      <c r="C3438" t="s">
        <v>192</v>
      </c>
      <c r="D3438" t="s">
        <v>4963</v>
      </c>
      <c r="E3438" s="190" t="s">
        <v>8647</v>
      </c>
    </row>
    <row r="3439" spans="1:5" hidden="1" x14ac:dyDescent="0.25">
      <c r="A3439">
        <v>4982</v>
      </c>
      <c r="B3439" t="s">
        <v>3634</v>
      </c>
      <c r="C3439" t="s">
        <v>192</v>
      </c>
      <c r="D3439" t="s">
        <v>4963</v>
      </c>
      <c r="E3439" s="190" t="s">
        <v>8648</v>
      </c>
    </row>
    <row r="3440" spans="1:5" hidden="1" x14ac:dyDescent="0.25">
      <c r="A3440">
        <v>4962</v>
      </c>
      <c r="B3440" t="s">
        <v>3635</v>
      </c>
      <c r="C3440" t="s">
        <v>192</v>
      </c>
      <c r="D3440" t="s">
        <v>4963</v>
      </c>
      <c r="E3440" s="190" t="s">
        <v>8649</v>
      </c>
    </row>
    <row r="3441" spans="1:5" hidden="1" x14ac:dyDescent="0.25">
      <c r="A3441">
        <v>4981</v>
      </c>
      <c r="B3441" t="s">
        <v>3636</v>
      </c>
      <c r="C3441" t="s">
        <v>192</v>
      </c>
      <c r="D3441" t="s">
        <v>4966</v>
      </c>
      <c r="E3441" s="190" t="s">
        <v>7840</v>
      </c>
    </row>
    <row r="3442" spans="1:5" hidden="1" x14ac:dyDescent="0.25">
      <c r="A3442">
        <v>4964</v>
      </c>
      <c r="B3442" t="s">
        <v>3637</v>
      </c>
      <c r="C3442" t="s">
        <v>192</v>
      </c>
      <c r="D3442" t="s">
        <v>4963</v>
      </c>
      <c r="E3442" s="190" t="s">
        <v>8650</v>
      </c>
    </row>
    <row r="3443" spans="1:5" hidden="1" x14ac:dyDescent="0.25">
      <c r="A3443">
        <v>4992</v>
      </c>
      <c r="B3443" t="s">
        <v>3638</v>
      </c>
      <c r="C3443" t="s">
        <v>192</v>
      </c>
      <c r="D3443" t="s">
        <v>4963</v>
      </c>
      <c r="E3443" s="190" t="s">
        <v>8651</v>
      </c>
    </row>
    <row r="3444" spans="1:5" hidden="1" x14ac:dyDescent="0.25">
      <c r="A3444">
        <v>4987</v>
      </c>
      <c r="B3444" t="s">
        <v>3639</v>
      </c>
      <c r="C3444" t="s">
        <v>192</v>
      </c>
      <c r="D3444" t="s">
        <v>4963</v>
      </c>
      <c r="E3444" s="190" t="s">
        <v>8652</v>
      </c>
    </row>
    <row r="3445" spans="1:5" hidden="1" x14ac:dyDescent="0.25">
      <c r="A3445">
        <v>4930</v>
      </c>
      <c r="B3445" t="s">
        <v>3640</v>
      </c>
      <c r="C3445" t="s">
        <v>191</v>
      </c>
      <c r="D3445" t="s">
        <v>4977</v>
      </c>
      <c r="E3445" s="190" t="s">
        <v>6486</v>
      </c>
    </row>
    <row r="3446" spans="1:5" hidden="1" x14ac:dyDescent="0.25">
      <c r="A3446">
        <v>4998</v>
      </c>
      <c r="B3446" t="s">
        <v>8653</v>
      </c>
      <c r="C3446" t="s">
        <v>191</v>
      </c>
      <c r="D3446" t="s">
        <v>4963</v>
      </c>
      <c r="E3446" s="190" t="s">
        <v>8654</v>
      </c>
    </row>
    <row r="3447" spans="1:5" hidden="1" x14ac:dyDescent="0.25">
      <c r="A3447">
        <v>39021</v>
      </c>
      <c r="B3447" t="s">
        <v>6921</v>
      </c>
      <c r="C3447" t="s">
        <v>192</v>
      </c>
      <c r="D3447" t="s">
        <v>4977</v>
      </c>
      <c r="E3447" s="190" t="s">
        <v>6487</v>
      </c>
    </row>
    <row r="3448" spans="1:5" hidden="1" x14ac:dyDescent="0.25">
      <c r="A3448">
        <v>39022</v>
      </c>
      <c r="B3448" t="s">
        <v>6922</v>
      </c>
      <c r="C3448" t="s">
        <v>192</v>
      </c>
      <c r="D3448" t="s">
        <v>4977</v>
      </c>
      <c r="E3448" s="190" t="s">
        <v>6488</v>
      </c>
    </row>
    <row r="3449" spans="1:5" hidden="1" x14ac:dyDescent="0.25">
      <c r="A3449">
        <v>39024</v>
      </c>
      <c r="B3449" t="s">
        <v>3641</v>
      </c>
      <c r="C3449" t="s">
        <v>192</v>
      </c>
      <c r="D3449" t="s">
        <v>4977</v>
      </c>
      <c r="E3449" s="190" t="s">
        <v>8655</v>
      </c>
    </row>
    <row r="3450" spans="1:5" hidden="1" x14ac:dyDescent="0.25">
      <c r="A3450">
        <v>4914</v>
      </c>
      <c r="B3450" t="s">
        <v>3642</v>
      </c>
      <c r="C3450" t="s">
        <v>191</v>
      </c>
      <c r="D3450" t="s">
        <v>4977</v>
      </c>
      <c r="E3450" s="190" t="s">
        <v>8656</v>
      </c>
    </row>
    <row r="3451" spans="1:5" hidden="1" x14ac:dyDescent="0.25">
      <c r="A3451">
        <v>4917</v>
      </c>
      <c r="B3451" t="s">
        <v>3643</v>
      </c>
      <c r="C3451" t="s">
        <v>191</v>
      </c>
      <c r="D3451" t="s">
        <v>4977</v>
      </c>
      <c r="E3451" s="190" t="s">
        <v>8657</v>
      </c>
    </row>
    <row r="3452" spans="1:5" hidden="1" x14ac:dyDescent="0.25">
      <c r="A3452">
        <v>39025</v>
      </c>
      <c r="B3452" t="s">
        <v>8658</v>
      </c>
      <c r="C3452" t="s">
        <v>192</v>
      </c>
      <c r="D3452" t="s">
        <v>4977</v>
      </c>
      <c r="E3452" s="190" t="s">
        <v>8659</v>
      </c>
    </row>
    <row r="3453" spans="1:5" hidden="1" x14ac:dyDescent="0.25">
      <c r="A3453">
        <v>4922</v>
      </c>
      <c r="B3453" t="s">
        <v>3644</v>
      </c>
      <c r="C3453" t="s">
        <v>191</v>
      </c>
      <c r="D3453" t="s">
        <v>4977</v>
      </c>
      <c r="E3453" s="190" t="s">
        <v>8660</v>
      </c>
    </row>
    <row r="3454" spans="1:5" hidden="1" x14ac:dyDescent="0.25">
      <c r="A3454">
        <v>4911</v>
      </c>
      <c r="B3454" t="s">
        <v>3645</v>
      </c>
      <c r="C3454" t="s">
        <v>191</v>
      </c>
      <c r="D3454" t="s">
        <v>4963</v>
      </c>
      <c r="E3454" s="190" t="s">
        <v>5929</v>
      </c>
    </row>
    <row r="3455" spans="1:5" hidden="1" x14ac:dyDescent="0.25">
      <c r="A3455">
        <v>37518</v>
      </c>
      <c r="B3455" t="s">
        <v>3646</v>
      </c>
      <c r="C3455" t="s">
        <v>191</v>
      </c>
      <c r="D3455" t="s">
        <v>4963</v>
      </c>
      <c r="E3455" s="190" t="s">
        <v>5930</v>
      </c>
    </row>
    <row r="3456" spans="1:5" hidden="1" x14ac:dyDescent="0.25">
      <c r="A3456">
        <v>4910</v>
      </c>
      <c r="B3456" t="s">
        <v>3647</v>
      </c>
      <c r="C3456" t="s">
        <v>191</v>
      </c>
      <c r="D3456" t="s">
        <v>4963</v>
      </c>
      <c r="E3456" s="190" t="s">
        <v>5931</v>
      </c>
    </row>
    <row r="3457" spans="1:5" hidden="1" x14ac:dyDescent="0.25">
      <c r="A3457">
        <v>4943</v>
      </c>
      <c r="B3457" t="s">
        <v>3648</v>
      </c>
      <c r="C3457" t="s">
        <v>191</v>
      </c>
      <c r="D3457" t="s">
        <v>4963</v>
      </c>
      <c r="E3457" s="190" t="s">
        <v>5932</v>
      </c>
    </row>
    <row r="3458" spans="1:5" hidden="1" x14ac:dyDescent="0.25">
      <c r="A3458">
        <v>5002</v>
      </c>
      <c r="B3458" t="s">
        <v>3649</v>
      </c>
      <c r="C3458" t="s">
        <v>191</v>
      </c>
      <c r="D3458" t="s">
        <v>4963</v>
      </c>
      <c r="E3458" s="190" t="s">
        <v>8661</v>
      </c>
    </row>
    <row r="3459" spans="1:5" hidden="1" x14ac:dyDescent="0.25">
      <c r="A3459">
        <v>4977</v>
      </c>
      <c r="B3459" t="s">
        <v>3650</v>
      </c>
      <c r="C3459" t="s">
        <v>191</v>
      </c>
      <c r="D3459" t="s">
        <v>4963</v>
      </c>
      <c r="E3459" s="190" t="s">
        <v>8662</v>
      </c>
    </row>
    <row r="3460" spans="1:5" hidden="1" x14ac:dyDescent="0.25">
      <c r="A3460">
        <v>5028</v>
      </c>
      <c r="B3460" t="s">
        <v>3652</v>
      </c>
      <c r="C3460" t="s">
        <v>191</v>
      </c>
      <c r="D3460" t="s">
        <v>4963</v>
      </c>
      <c r="E3460" s="190" t="s">
        <v>8663</v>
      </c>
    </row>
    <row r="3461" spans="1:5" hidden="1" x14ac:dyDescent="0.25">
      <c r="A3461">
        <v>4969</v>
      </c>
      <c r="B3461" t="s">
        <v>3653</v>
      </c>
      <c r="C3461" t="s">
        <v>191</v>
      </c>
      <c r="D3461" t="s">
        <v>4966</v>
      </c>
      <c r="E3461" s="190" t="s">
        <v>8664</v>
      </c>
    </row>
    <row r="3462" spans="1:5" hidden="1" x14ac:dyDescent="0.25">
      <c r="A3462">
        <v>11364</v>
      </c>
      <c r="B3462" t="s">
        <v>3654</v>
      </c>
      <c r="C3462" t="s">
        <v>192</v>
      </c>
      <c r="D3462" t="s">
        <v>4963</v>
      </c>
      <c r="E3462" s="190" t="s">
        <v>8665</v>
      </c>
    </row>
    <row r="3463" spans="1:5" hidden="1" x14ac:dyDescent="0.25">
      <c r="A3463">
        <v>11365</v>
      </c>
      <c r="B3463" t="s">
        <v>3655</v>
      </c>
      <c r="C3463" t="s">
        <v>192</v>
      </c>
      <c r="D3463" t="s">
        <v>4963</v>
      </c>
      <c r="E3463" s="190" t="s">
        <v>8666</v>
      </c>
    </row>
    <row r="3464" spans="1:5" hidden="1" x14ac:dyDescent="0.25">
      <c r="A3464">
        <v>11366</v>
      </c>
      <c r="B3464" t="s">
        <v>3656</v>
      </c>
      <c r="C3464" t="s">
        <v>192</v>
      </c>
      <c r="D3464" t="s">
        <v>4963</v>
      </c>
      <c r="E3464" s="190" t="s">
        <v>8667</v>
      </c>
    </row>
    <row r="3465" spans="1:5" hidden="1" x14ac:dyDescent="0.25">
      <c r="A3465">
        <v>43777</v>
      </c>
      <c r="B3465" t="s">
        <v>3657</v>
      </c>
      <c r="C3465" t="s">
        <v>192</v>
      </c>
      <c r="D3465" t="s">
        <v>4963</v>
      </c>
      <c r="E3465" s="190" t="s">
        <v>8668</v>
      </c>
    </row>
    <row r="3466" spans="1:5" hidden="1" x14ac:dyDescent="0.25">
      <c r="A3466">
        <v>20322</v>
      </c>
      <c r="B3466" t="s">
        <v>3658</v>
      </c>
      <c r="C3466" t="s">
        <v>192</v>
      </c>
      <c r="D3466" t="s">
        <v>4963</v>
      </c>
      <c r="E3466" s="190" t="s">
        <v>8669</v>
      </c>
    </row>
    <row r="3467" spans="1:5" hidden="1" x14ac:dyDescent="0.25">
      <c r="A3467">
        <v>10553</v>
      </c>
      <c r="B3467" t="s">
        <v>3659</v>
      </c>
      <c r="C3467" t="s">
        <v>192</v>
      </c>
      <c r="D3467" t="s">
        <v>4963</v>
      </c>
      <c r="E3467" s="190" t="s">
        <v>8670</v>
      </c>
    </row>
    <row r="3468" spans="1:5" hidden="1" x14ac:dyDescent="0.25">
      <c r="A3468">
        <v>5020</v>
      </c>
      <c r="B3468" t="s">
        <v>3660</v>
      </c>
      <c r="C3468" t="s">
        <v>192</v>
      </c>
      <c r="D3468" t="s">
        <v>4963</v>
      </c>
      <c r="E3468" s="190" t="s">
        <v>8671</v>
      </c>
    </row>
    <row r="3469" spans="1:5" hidden="1" x14ac:dyDescent="0.25">
      <c r="A3469">
        <v>10554</v>
      </c>
      <c r="B3469" t="s">
        <v>3661</v>
      </c>
      <c r="C3469" t="s">
        <v>192</v>
      </c>
      <c r="D3469" t="s">
        <v>4963</v>
      </c>
      <c r="E3469" s="190" t="s">
        <v>8672</v>
      </c>
    </row>
    <row r="3470" spans="1:5" hidden="1" x14ac:dyDescent="0.25">
      <c r="A3470">
        <v>10555</v>
      </c>
      <c r="B3470" t="s">
        <v>3662</v>
      </c>
      <c r="C3470" t="s">
        <v>192</v>
      </c>
      <c r="D3470" t="s">
        <v>4963</v>
      </c>
      <c r="E3470" s="190" t="s">
        <v>8673</v>
      </c>
    </row>
    <row r="3471" spans="1:5" hidden="1" x14ac:dyDescent="0.25">
      <c r="A3471">
        <v>10556</v>
      </c>
      <c r="B3471" t="s">
        <v>3663</v>
      </c>
      <c r="C3471" t="s">
        <v>192</v>
      </c>
      <c r="D3471" t="s">
        <v>4963</v>
      </c>
      <c r="E3471" s="190" t="s">
        <v>8674</v>
      </c>
    </row>
    <row r="3472" spans="1:5" hidden="1" x14ac:dyDescent="0.25">
      <c r="A3472">
        <v>39502</v>
      </c>
      <c r="B3472" t="s">
        <v>3664</v>
      </c>
      <c r="C3472" t="s">
        <v>192</v>
      </c>
      <c r="D3472" t="s">
        <v>4963</v>
      </c>
      <c r="E3472" s="190" t="s">
        <v>8675</v>
      </c>
    </row>
    <row r="3473" spans="1:5" hidden="1" x14ac:dyDescent="0.25">
      <c r="A3473">
        <v>39504</v>
      </c>
      <c r="B3473" t="s">
        <v>3665</v>
      </c>
      <c r="C3473" t="s">
        <v>192</v>
      </c>
      <c r="D3473" t="s">
        <v>4963</v>
      </c>
      <c r="E3473" s="190" t="s">
        <v>8676</v>
      </c>
    </row>
    <row r="3474" spans="1:5" hidden="1" x14ac:dyDescent="0.25">
      <c r="A3474">
        <v>39503</v>
      </c>
      <c r="B3474" t="s">
        <v>3666</v>
      </c>
      <c r="C3474" t="s">
        <v>192</v>
      </c>
      <c r="D3474" t="s">
        <v>4963</v>
      </c>
      <c r="E3474" s="190" t="s">
        <v>8677</v>
      </c>
    </row>
    <row r="3475" spans="1:5" hidden="1" x14ac:dyDescent="0.25">
      <c r="A3475">
        <v>39505</v>
      </c>
      <c r="B3475" t="s">
        <v>3667</v>
      </c>
      <c r="C3475" t="s">
        <v>192</v>
      </c>
      <c r="D3475" t="s">
        <v>4963</v>
      </c>
      <c r="E3475" s="190" t="s">
        <v>8678</v>
      </c>
    </row>
    <row r="3476" spans="1:5" hidden="1" x14ac:dyDescent="0.25">
      <c r="A3476">
        <v>44471</v>
      </c>
      <c r="B3476" t="s">
        <v>3668</v>
      </c>
      <c r="C3476" t="s">
        <v>192</v>
      </c>
      <c r="D3476" t="s">
        <v>4977</v>
      </c>
      <c r="E3476" s="190" t="s">
        <v>8679</v>
      </c>
    </row>
    <row r="3477" spans="1:5" hidden="1" x14ac:dyDescent="0.25">
      <c r="A3477">
        <v>4944</v>
      </c>
      <c r="B3477" t="s">
        <v>3669</v>
      </c>
      <c r="C3477" t="s">
        <v>191</v>
      </c>
      <c r="D3477" t="s">
        <v>4963</v>
      </c>
      <c r="E3477" s="190" t="s">
        <v>5933</v>
      </c>
    </row>
    <row r="3478" spans="1:5" hidden="1" x14ac:dyDescent="0.25">
      <c r="A3478">
        <v>21102</v>
      </c>
      <c r="B3478" t="s">
        <v>3670</v>
      </c>
      <c r="C3478" t="s">
        <v>192</v>
      </c>
      <c r="D3478" t="s">
        <v>4963</v>
      </c>
      <c r="E3478" s="190" t="s">
        <v>6047</v>
      </c>
    </row>
    <row r="3479" spans="1:5" hidden="1" x14ac:dyDescent="0.25">
      <c r="A3479">
        <v>21101</v>
      </c>
      <c r="B3479" t="s">
        <v>3671</v>
      </c>
      <c r="C3479" t="s">
        <v>192</v>
      </c>
      <c r="D3479" t="s">
        <v>4963</v>
      </c>
      <c r="E3479" s="190" t="s">
        <v>6814</v>
      </c>
    </row>
    <row r="3480" spans="1:5" hidden="1" x14ac:dyDescent="0.25">
      <c r="A3480">
        <v>34713</v>
      </c>
      <c r="B3480" t="s">
        <v>3672</v>
      </c>
      <c r="C3480" t="s">
        <v>191</v>
      </c>
      <c r="D3480" t="s">
        <v>4963</v>
      </c>
      <c r="E3480" s="190" t="s">
        <v>8680</v>
      </c>
    </row>
    <row r="3481" spans="1:5" hidden="1" x14ac:dyDescent="0.25">
      <c r="A3481">
        <v>37563</v>
      </c>
      <c r="B3481" t="s">
        <v>3673</v>
      </c>
      <c r="C3481" t="s">
        <v>191</v>
      </c>
      <c r="D3481" t="s">
        <v>4977</v>
      </c>
      <c r="E3481" s="190" t="s">
        <v>6489</v>
      </c>
    </row>
    <row r="3482" spans="1:5" hidden="1" x14ac:dyDescent="0.25">
      <c r="A3482">
        <v>4948</v>
      </c>
      <c r="B3482" t="s">
        <v>3674</v>
      </c>
      <c r="C3482" t="s">
        <v>191</v>
      </c>
      <c r="D3482" t="s">
        <v>4977</v>
      </c>
      <c r="E3482" s="190" t="s">
        <v>6490</v>
      </c>
    </row>
    <row r="3483" spans="1:5" hidden="1" x14ac:dyDescent="0.25">
      <c r="A3483">
        <v>37561</v>
      </c>
      <c r="B3483" t="s">
        <v>3675</v>
      </c>
      <c r="C3483" t="s">
        <v>191</v>
      </c>
      <c r="D3483" t="s">
        <v>4977</v>
      </c>
      <c r="E3483" s="190" t="s">
        <v>6491</v>
      </c>
    </row>
    <row r="3484" spans="1:5" hidden="1" x14ac:dyDescent="0.25">
      <c r="A3484">
        <v>37562</v>
      </c>
      <c r="B3484" t="s">
        <v>3676</v>
      </c>
      <c r="C3484" t="s">
        <v>191</v>
      </c>
      <c r="D3484" t="s">
        <v>4977</v>
      </c>
      <c r="E3484" s="190" t="s">
        <v>6492</v>
      </c>
    </row>
    <row r="3485" spans="1:5" hidden="1" x14ac:dyDescent="0.25">
      <c r="A3485">
        <v>14164</v>
      </c>
      <c r="B3485" t="s">
        <v>8681</v>
      </c>
      <c r="C3485" t="s">
        <v>192</v>
      </c>
      <c r="D3485" t="s">
        <v>4977</v>
      </c>
      <c r="E3485" s="190" t="s">
        <v>8682</v>
      </c>
    </row>
    <row r="3486" spans="1:5" hidden="1" x14ac:dyDescent="0.25">
      <c r="A3486">
        <v>14163</v>
      </c>
      <c r="B3486" t="s">
        <v>3677</v>
      </c>
      <c r="C3486" t="s">
        <v>192</v>
      </c>
      <c r="D3486" t="s">
        <v>4977</v>
      </c>
      <c r="E3486" s="190" t="s">
        <v>8683</v>
      </c>
    </row>
    <row r="3487" spans="1:5" hidden="1" x14ac:dyDescent="0.25">
      <c r="A3487">
        <v>5051</v>
      </c>
      <c r="B3487" t="s">
        <v>3678</v>
      </c>
      <c r="C3487" t="s">
        <v>192</v>
      </c>
      <c r="D3487" t="s">
        <v>4977</v>
      </c>
      <c r="E3487" s="190" t="s">
        <v>8684</v>
      </c>
    </row>
    <row r="3488" spans="1:5" hidden="1" x14ac:dyDescent="0.25">
      <c r="A3488">
        <v>14162</v>
      </c>
      <c r="B3488" t="s">
        <v>3679</v>
      </c>
      <c r="C3488" t="s">
        <v>192</v>
      </c>
      <c r="D3488" t="s">
        <v>4977</v>
      </c>
      <c r="E3488" s="190" t="s">
        <v>8685</v>
      </c>
    </row>
    <row r="3489" spans="1:5" hidden="1" x14ac:dyDescent="0.25">
      <c r="A3489">
        <v>5052</v>
      </c>
      <c r="B3489" t="s">
        <v>3680</v>
      </c>
      <c r="C3489" t="s">
        <v>192</v>
      </c>
      <c r="D3489" t="s">
        <v>4977</v>
      </c>
      <c r="E3489" s="190" t="s">
        <v>8686</v>
      </c>
    </row>
    <row r="3490" spans="1:5" hidden="1" x14ac:dyDescent="0.25">
      <c r="A3490">
        <v>14166</v>
      </c>
      <c r="B3490" t="s">
        <v>3681</v>
      </c>
      <c r="C3490" t="s">
        <v>192</v>
      </c>
      <c r="D3490" t="s">
        <v>4977</v>
      </c>
      <c r="E3490" s="190" t="s">
        <v>8687</v>
      </c>
    </row>
    <row r="3491" spans="1:5" hidden="1" x14ac:dyDescent="0.25">
      <c r="A3491">
        <v>14165</v>
      </c>
      <c r="B3491" t="s">
        <v>3682</v>
      </c>
      <c r="C3491" t="s">
        <v>192</v>
      </c>
      <c r="D3491" t="s">
        <v>4977</v>
      </c>
      <c r="E3491" s="190" t="s">
        <v>8688</v>
      </c>
    </row>
    <row r="3492" spans="1:5" hidden="1" x14ac:dyDescent="0.25">
      <c r="A3492">
        <v>5050</v>
      </c>
      <c r="B3492" t="s">
        <v>3683</v>
      </c>
      <c r="C3492" t="s">
        <v>192</v>
      </c>
      <c r="D3492" t="s">
        <v>4977</v>
      </c>
      <c r="E3492" s="190" t="s">
        <v>8689</v>
      </c>
    </row>
    <row r="3493" spans="1:5" hidden="1" x14ac:dyDescent="0.25">
      <c r="A3493">
        <v>12366</v>
      </c>
      <c r="B3493" t="s">
        <v>3684</v>
      </c>
      <c r="C3493" t="s">
        <v>192</v>
      </c>
      <c r="D3493" t="s">
        <v>4963</v>
      </c>
      <c r="E3493" s="190" t="s">
        <v>5934</v>
      </c>
    </row>
    <row r="3494" spans="1:5" hidden="1" x14ac:dyDescent="0.25">
      <c r="A3494">
        <v>5045</v>
      </c>
      <c r="B3494" t="s">
        <v>3685</v>
      </c>
      <c r="C3494" t="s">
        <v>192</v>
      </c>
      <c r="D3494" t="s">
        <v>4963</v>
      </c>
      <c r="E3494" s="190" t="s">
        <v>5935</v>
      </c>
    </row>
    <row r="3495" spans="1:5" hidden="1" x14ac:dyDescent="0.25">
      <c r="A3495">
        <v>5035</v>
      </c>
      <c r="B3495" t="s">
        <v>3686</v>
      </c>
      <c r="C3495" t="s">
        <v>192</v>
      </c>
      <c r="D3495" t="s">
        <v>4963</v>
      </c>
      <c r="E3495" s="190" t="s">
        <v>5936</v>
      </c>
    </row>
    <row r="3496" spans="1:5" hidden="1" x14ac:dyDescent="0.25">
      <c r="A3496">
        <v>41180</v>
      </c>
      <c r="B3496" t="s">
        <v>3687</v>
      </c>
      <c r="C3496" t="s">
        <v>192</v>
      </c>
      <c r="D3496" t="s">
        <v>4963</v>
      </c>
      <c r="E3496" s="190" t="s">
        <v>5937</v>
      </c>
    </row>
    <row r="3497" spans="1:5" hidden="1" x14ac:dyDescent="0.25">
      <c r="A3497">
        <v>41181</v>
      </c>
      <c r="B3497" t="s">
        <v>3688</v>
      </c>
      <c r="C3497" t="s">
        <v>192</v>
      </c>
      <c r="D3497" t="s">
        <v>4963</v>
      </c>
      <c r="E3497" s="190" t="s">
        <v>5938</v>
      </c>
    </row>
    <row r="3498" spans="1:5" hidden="1" x14ac:dyDescent="0.25">
      <c r="A3498">
        <v>41182</v>
      </c>
      <c r="B3498" t="s">
        <v>3689</v>
      </c>
      <c r="C3498" t="s">
        <v>192</v>
      </c>
      <c r="D3498" t="s">
        <v>4963</v>
      </c>
      <c r="E3498" s="190" t="s">
        <v>5939</v>
      </c>
    </row>
    <row r="3499" spans="1:5" hidden="1" x14ac:dyDescent="0.25">
      <c r="A3499">
        <v>41183</v>
      </c>
      <c r="B3499" t="s">
        <v>3690</v>
      </c>
      <c r="C3499" t="s">
        <v>192</v>
      </c>
      <c r="D3499" t="s">
        <v>4963</v>
      </c>
      <c r="E3499" s="190" t="s">
        <v>5940</v>
      </c>
    </row>
    <row r="3500" spans="1:5" hidden="1" x14ac:dyDescent="0.25">
      <c r="A3500">
        <v>41184</v>
      </c>
      <c r="B3500" t="s">
        <v>3691</v>
      </c>
      <c r="C3500" t="s">
        <v>192</v>
      </c>
      <c r="D3500" t="s">
        <v>4963</v>
      </c>
      <c r="E3500" s="190" t="s">
        <v>5941</v>
      </c>
    </row>
    <row r="3501" spans="1:5" hidden="1" x14ac:dyDescent="0.25">
      <c r="A3501">
        <v>41185</v>
      </c>
      <c r="B3501" t="s">
        <v>3692</v>
      </c>
      <c r="C3501" t="s">
        <v>192</v>
      </c>
      <c r="D3501" t="s">
        <v>4963</v>
      </c>
      <c r="E3501" s="190" t="s">
        <v>5942</v>
      </c>
    </row>
    <row r="3502" spans="1:5" hidden="1" x14ac:dyDescent="0.25">
      <c r="A3502">
        <v>41186</v>
      </c>
      <c r="B3502" t="s">
        <v>3693</v>
      </c>
      <c r="C3502" t="s">
        <v>192</v>
      </c>
      <c r="D3502" t="s">
        <v>4963</v>
      </c>
      <c r="E3502" s="190" t="s">
        <v>5943</v>
      </c>
    </row>
    <row r="3503" spans="1:5" hidden="1" x14ac:dyDescent="0.25">
      <c r="A3503">
        <v>41187</v>
      </c>
      <c r="B3503" t="s">
        <v>3694</v>
      </c>
      <c r="C3503" t="s">
        <v>192</v>
      </c>
      <c r="D3503" t="s">
        <v>4963</v>
      </c>
      <c r="E3503" s="190" t="s">
        <v>5944</v>
      </c>
    </row>
    <row r="3504" spans="1:5" hidden="1" x14ac:dyDescent="0.25">
      <c r="A3504">
        <v>41188</v>
      </c>
      <c r="B3504" t="s">
        <v>3695</v>
      </c>
      <c r="C3504" t="s">
        <v>192</v>
      </c>
      <c r="D3504" t="s">
        <v>4963</v>
      </c>
      <c r="E3504" s="190" t="s">
        <v>5945</v>
      </c>
    </row>
    <row r="3505" spans="1:5" hidden="1" x14ac:dyDescent="0.25">
      <c r="A3505">
        <v>5036</v>
      </c>
      <c r="B3505" t="s">
        <v>3696</v>
      </c>
      <c r="C3505" t="s">
        <v>192</v>
      </c>
      <c r="D3505" t="s">
        <v>4963</v>
      </c>
      <c r="E3505" s="190" t="s">
        <v>5946</v>
      </c>
    </row>
    <row r="3506" spans="1:5" hidden="1" x14ac:dyDescent="0.25">
      <c r="A3506">
        <v>41189</v>
      </c>
      <c r="B3506" t="s">
        <v>3697</v>
      </c>
      <c r="C3506" t="s">
        <v>192</v>
      </c>
      <c r="D3506" t="s">
        <v>4963</v>
      </c>
      <c r="E3506" s="190" t="s">
        <v>5947</v>
      </c>
    </row>
    <row r="3507" spans="1:5" hidden="1" x14ac:dyDescent="0.25">
      <c r="A3507">
        <v>41190</v>
      </c>
      <c r="B3507" t="s">
        <v>3698</v>
      </c>
      <c r="C3507" t="s">
        <v>192</v>
      </c>
      <c r="D3507" t="s">
        <v>4963</v>
      </c>
      <c r="E3507" s="190" t="s">
        <v>5948</v>
      </c>
    </row>
    <row r="3508" spans="1:5" hidden="1" x14ac:dyDescent="0.25">
      <c r="A3508">
        <v>41191</v>
      </c>
      <c r="B3508" t="s">
        <v>3699</v>
      </c>
      <c r="C3508" t="s">
        <v>192</v>
      </c>
      <c r="D3508" t="s">
        <v>4963</v>
      </c>
      <c r="E3508" s="190" t="s">
        <v>5949</v>
      </c>
    </row>
    <row r="3509" spans="1:5" hidden="1" x14ac:dyDescent="0.25">
      <c r="A3509">
        <v>41192</v>
      </c>
      <c r="B3509" t="s">
        <v>3700</v>
      </c>
      <c r="C3509" t="s">
        <v>192</v>
      </c>
      <c r="D3509" t="s">
        <v>4963</v>
      </c>
      <c r="E3509" s="190" t="s">
        <v>5950</v>
      </c>
    </row>
    <row r="3510" spans="1:5" hidden="1" x14ac:dyDescent="0.25">
      <c r="A3510">
        <v>41193</v>
      </c>
      <c r="B3510" t="s">
        <v>3701</v>
      </c>
      <c r="C3510" t="s">
        <v>192</v>
      </c>
      <c r="D3510" t="s">
        <v>4963</v>
      </c>
      <c r="E3510" s="190" t="s">
        <v>5951</v>
      </c>
    </row>
    <row r="3511" spans="1:5" hidden="1" x14ac:dyDescent="0.25">
      <c r="A3511">
        <v>41194</v>
      </c>
      <c r="B3511" t="s">
        <v>3702</v>
      </c>
      <c r="C3511" t="s">
        <v>192</v>
      </c>
      <c r="D3511" t="s">
        <v>4963</v>
      </c>
      <c r="E3511" s="190" t="s">
        <v>5952</v>
      </c>
    </row>
    <row r="3512" spans="1:5" hidden="1" x14ac:dyDescent="0.25">
      <c r="A3512">
        <v>5044</v>
      </c>
      <c r="B3512" t="s">
        <v>3703</v>
      </c>
      <c r="C3512" t="s">
        <v>192</v>
      </c>
      <c r="D3512" t="s">
        <v>4963</v>
      </c>
      <c r="E3512" s="190" t="s">
        <v>5953</v>
      </c>
    </row>
    <row r="3513" spans="1:5" hidden="1" x14ac:dyDescent="0.25">
      <c r="A3513">
        <v>5059</v>
      </c>
      <c r="B3513" t="s">
        <v>3704</v>
      </c>
      <c r="C3513" t="s">
        <v>192</v>
      </c>
      <c r="D3513" t="s">
        <v>4963</v>
      </c>
      <c r="E3513" s="190" t="s">
        <v>5954</v>
      </c>
    </row>
    <row r="3514" spans="1:5" hidden="1" x14ac:dyDescent="0.25">
      <c r="A3514">
        <v>41201</v>
      </c>
      <c r="B3514" t="s">
        <v>3705</v>
      </c>
      <c r="C3514" t="s">
        <v>192</v>
      </c>
      <c r="D3514" t="s">
        <v>4963</v>
      </c>
      <c r="E3514" s="190" t="s">
        <v>5955</v>
      </c>
    </row>
    <row r="3515" spans="1:5" hidden="1" x14ac:dyDescent="0.25">
      <c r="A3515">
        <v>41199</v>
      </c>
      <c r="B3515" t="s">
        <v>3706</v>
      </c>
      <c r="C3515" t="s">
        <v>192</v>
      </c>
      <c r="D3515" t="s">
        <v>4963</v>
      </c>
      <c r="E3515" s="190" t="s">
        <v>5956</v>
      </c>
    </row>
    <row r="3516" spans="1:5" hidden="1" x14ac:dyDescent="0.25">
      <c r="A3516">
        <v>5057</v>
      </c>
      <c r="B3516" t="s">
        <v>3707</v>
      </c>
      <c r="C3516" t="s">
        <v>192</v>
      </c>
      <c r="D3516" t="s">
        <v>4963</v>
      </c>
      <c r="E3516" s="190" t="s">
        <v>5957</v>
      </c>
    </row>
    <row r="3517" spans="1:5" hidden="1" x14ac:dyDescent="0.25">
      <c r="A3517">
        <v>41200</v>
      </c>
      <c r="B3517" t="s">
        <v>3708</v>
      </c>
      <c r="C3517" t="s">
        <v>192</v>
      </c>
      <c r="D3517" t="s">
        <v>4963</v>
      </c>
      <c r="E3517" s="190" t="s">
        <v>5958</v>
      </c>
    </row>
    <row r="3518" spans="1:5" hidden="1" x14ac:dyDescent="0.25">
      <c r="A3518">
        <v>41205</v>
      </c>
      <c r="B3518" t="s">
        <v>3709</v>
      </c>
      <c r="C3518" t="s">
        <v>192</v>
      </c>
      <c r="D3518" t="s">
        <v>4963</v>
      </c>
      <c r="E3518" s="190" t="s">
        <v>5959</v>
      </c>
    </row>
    <row r="3519" spans="1:5" hidden="1" x14ac:dyDescent="0.25">
      <c r="A3519">
        <v>41202</v>
      </c>
      <c r="B3519" t="s">
        <v>3710</v>
      </c>
      <c r="C3519" t="s">
        <v>192</v>
      </c>
      <c r="D3519" t="s">
        <v>4963</v>
      </c>
      <c r="E3519" s="190" t="s">
        <v>5960</v>
      </c>
    </row>
    <row r="3520" spans="1:5" hidden="1" x14ac:dyDescent="0.25">
      <c r="A3520">
        <v>41206</v>
      </c>
      <c r="B3520" t="s">
        <v>3711</v>
      </c>
      <c r="C3520" t="s">
        <v>192</v>
      </c>
      <c r="D3520" t="s">
        <v>4963</v>
      </c>
      <c r="E3520" s="190" t="s">
        <v>5961</v>
      </c>
    </row>
    <row r="3521" spans="1:5" hidden="1" x14ac:dyDescent="0.25">
      <c r="A3521">
        <v>12372</v>
      </c>
      <c r="B3521" t="s">
        <v>3712</v>
      </c>
      <c r="C3521" t="s">
        <v>192</v>
      </c>
      <c r="D3521" t="s">
        <v>4963</v>
      </c>
      <c r="E3521" s="190" t="s">
        <v>5962</v>
      </c>
    </row>
    <row r="3522" spans="1:5" hidden="1" x14ac:dyDescent="0.25">
      <c r="A3522">
        <v>41207</v>
      </c>
      <c r="B3522" t="s">
        <v>3713</v>
      </c>
      <c r="C3522" t="s">
        <v>192</v>
      </c>
      <c r="D3522" t="s">
        <v>4963</v>
      </c>
      <c r="E3522" s="190" t="s">
        <v>5963</v>
      </c>
    </row>
    <row r="3523" spans="1:5" hidden="1" x14ac:dyDescent="0.25">
      <c r="A3523">
        <v>41203</v>
      </c>
      <c r="B3523" t="s">
        <v>3714</v>
      </c>
      <c r="C3523" t="s">
        <v>192</v>
      </c>
      <c r="D3523" t="s">
        <v>4963</v>
      </c>
      <c r="E3523" s="190" t="s">
        <v>5964</v>
      </c>
    </row>
    <row r="3524" spans="1:5" hidden="1" x14ac:dyDescent="0.25">
      <c r="A3524">
        <v>41204</v>
      </c>
      <c r="B3524" t="s">
        <v>3715</v>
      </c>
      <c r="C3524" t="s">
        <v>192</v>
      </c>
      <c r="D3524" t="s">
        <v>4963</v>
      </c>
      <c r="E3524" s="190" t="s">
        <v>5965</v>
      </c>
    </row>
    <row r="3525" spans="1:5" hidden="1" x14ac:dyDescent="0.25">
      <c r="A3525">
        <v>41210</v>
      </c>
      <c r="B3525" t="s">
        <v>3716</v>
      </c>
      <c r="C3525" t="s">
        <v>192</v>
      </c>
      <c r="D3525" t="s">
        <v>4963</v>
      </c>
      <c r="E3525" s="190" t="s">
        <v>5966</v>
      </c>
    </row>
    <row r="3526" spans="1:5" hidden="1" x14ac:dyDescent="0.25">
      <c r="A3526">
        <v>41208</v>
      </c>
      <c r="B3526" t="s">
        <v>3717</v>
      </c>
      <c r="C3526" t="s">
        <v>192</v>
      </c>
      <c r="D3526" t="s">
        <v>4963</v>
      </c>
      <c r="E3526" s="190" t="s">
        <v>5967</v>
      </c>
    </row>
    <row r="3527" spans="1:5" hidden="1" x14ac:dyDescent="0.25">
      <c r="A3527">
        <v>41211</v>
      </c>
      <c r="B3527" t="s">
        <v>3718</v>
      </c>
      <c r="C3527" t="s">
        <v>192</v>
      </c>
      <c r="D3527" t="s">
        <v>4963</v>
      </c>
      <c r="E3527" s="190" t="s">
        <v>5968</v>
      </c>
    </row>
    <row r="3528" spans="1:5" hidden="1" x14ac:dyDescent="0.25">
      <c r="A3528">
        <v>13339</v>
      </c>
      <c r="B3528" t="s">
        <v>3719</v>
      </c>
      <c r="C3528" t="s">
        <v>192</v>
      </c>
      <c r="D3528" t="s">
        <v>4963</v>
      </c>
      <c r="E3528" s="190" t="s">
        <v>5969</v>
      </c>
    </row>
    <row r="3529" spans="1:5" hidden="1" x14ac:dyDescent="0.25">
      <c r="A3529">
        <v>41213</v>
      </c>
      <c r="B3529" t="s">
        <v>3720</v>
      </c>
      <c r="C3529" t="s">
        <v>192</v>
      </c>
      <c r="D3529" t="s">
        <v>4963</v>
      </c>
      <c r="E3529" s="190" t="s">
        <v>5970</v>
      </c>
    </row>
    <row r="3530" spans="1:5" hidden="1" x14ac:dyDescent="0.25">
      <c r="A3530">
        <v>41209</v>
      </c>
      <c r="B3530" t="s">
        <v>3721</v>
      </c>
      <c r="C3530" t="s">
        <v>192</v>
      </c>
      <c r="D3530" t="s">
        <v>4963</v>
      </c>
      <c r="E3530" s="190" t="s">
        <v>5971</v>
      </c>
    </row>
    <row r="3531" spans="1:5" hidden="1" x14ac:dyDescent="0.25">
      <c r="A3531">
        <v>41216</v>
      </c>
      <c r="B3531" t="s">
        <v>3722</v>
      </c>
      <c r="C3531" t="s">
        <v>192</v>
      </c>
      <c r="D3531" t="s">
        <v>4963</v>
      </c>
      <c r="E3531" s="190" t="s">
        <v>5972</v>
      </c>
    </row>
    <row r="3532" spans="1:5" hidden="1" x14ac:dyDescent="0.25">
      <c r="A3532">
        <v>41217</v>
      </c>
      <c r="B3532" t="s">
        <v>3723</v>
      </c>
      <c r="C3532" t="s">
        <v>192</v>
      </c>
      <c r="D3532" t="s">
        <v>4963</v>
      </c>
      <c r="E3532" s="190" t="s">
        <v>5973</v>
      </c>
    </row>
    <row r="3533" spans="1:5" hidden="1" x14ac:dyDescent="0.25">
      <c r="A3533">
        <v>41218</v>
      </c>
      <c r="B3533" t="s">
        <v>3724</v>
      </c>
      <c r="C3533" t="s">
        <v>192</v>
      </c>
      <c r="D3533" t="s">
        <v>4963</v>
      </c>
      <c r="E3533" s="190" t="s">
        <v>5974</v>
      </c>
    </row>
    <row r="3534" spans="1:5" hidden="1" x14ac:dyDescent="0.25">
      <c r="A3534">
        <v>41214</v>
      </c>
      <c r="B3534" t="s">
        <v>3725</v>
      </c>
      <c r="C3534" t="s">
        <v>192</v>
      </c>
      <c r="D3534" t="s">
        <v>4963</v>
      </c>
      <c r="E3534" s="190" t="s">
        <v>5975</v>
      </c>
    </row>
    <row r="3535" spans="1:5" hidden="1" x14ac:dyDescent="0.25">
      <c r="A3535">
        <v>41215</v>
      </c>
      <c r="B3535" t="s">
        <v>3726</v>
      </c>
      <c r="C3535" t="s">
        <v>192</v>
      </c>
      <c r="D3535" t="s">
        <v>4963</v>
      </c>
      <c r="E3535" s="190" t="s">
        <v>5976</v>
      </c>
    </row>
    <row r="3536" spans="1:5" hidden="1" x14ac:dyDescent="0.25">
      <c r="A3536">
        <v>41221</v>
      </c>
      <c r="B3536" t="s">
        <v>3727</v>
      </c>
      <c r="C3536" t="s">
        <v>192</v>
      </c>
      <c r="D3536" t="s">
        <v>4963</v>
      </c>
      <c r="E3536" s="190" t="s">
        <v>5977</v>
      </c>
    </row>
    <row r="3537" spans="1:5" hidden="1" x14ac:dyDescent="0.25">
      <c r="A3537">
        <v>41222</v>
      </c>
      <c r="B3537" t="s">
        <v>3728</v>
      </c>
      <c r="C3537" t="s">
        <v>192</v>
      </c>
      <c r="D3537" t="s">
        <v>4963</v>
      </c>
      <c r="E3537" s="190" t="s">
        <v>5978</v>
      </c>
    </row>
    <row r="3538" spans="1:5" hidden="1" x14ac:dyDescent="0.25">
      <c r="A3538">
        <v>41195</v>
      </c>
      <c r="B3538" t="s">
        <v>3729</v>
      </c>
      <c r="C3538" t="s">
        <v>192</v>
      </c>
      <c r="D3538" t="s">
        <v>4963</v>
      </c>
      <c r="E3538" s="190" t="s">
        <v>5979</v>
      </c>
    </row>
    <row r="3539" spans="1:5" hidden="1" x14ac:dyDescent="0.25">
      <c r="A3539">
        <v>41198</v>
      </c>
      <c r="B3539" t="s">
        <v>3730</v>
      </c>
      <c r="C3539" t="s">
        <v>192</v>
      </c>
      <c r="D3539" t="s">
        <v>4963</v>
      </c>
      <c r="E3539" s="190" t="s">
        <v>5980</v>
      </c>
    </row>
    <row r="3540" spans="1:5" hidden="1" x14ac:dyDescent="0.25">
      <c r="A3540">
        <v>41196</v>
      </c>
      <c r="B3540" t="s">
        <v>3731</v>
      </c>
      <c r="C3540" t="s">
        <v>192</v>
      </c>
      <c r="D3540" t="s">
        <v>4963</v>
      </c>
      <c r="E3540" s="190" t="s">
        <v>5981</v>
      </c>
    </row>
    <row r="3541" spans="1:5" hidden="1" x14ac:dyDescent="0.25">
      <c r="A3541">
        <v>5033</v>
      </c>
      <c r="B3541" t="s">
        <v>3732</v>
      </c>
      <c r="C3541" t="s">
        <v>192</v>
      </c>
      <c r="D3541" t="s">
        <v>4966</v>
      </c>
      <c r="E3541" s="190" t="s">
        <v>5982</v>
      </c>
    </row>
    <row r="3542" spans="1:5" hidden="1" x14ac:dyDescent="0.25">
      <c r="A3542">
        <v>41197</v>
      </c>
      <c r="B3542" t="s">
        <v>3733</v>
      </c>
      <c r="C3542" t="s">
        <v>192</v>
      </c>
      <c r="D3542" t="s">
        <v>4963</v>
      </c>
      <c r="E3542" s="190" t="s">
        <v>5983</v>
      </c>
    </row>
    <row r="3543" spans="1:5" hidden="1" x14ac:dyDescent="0.25">
      <c r="A3543">
        <v>12388</v>
      </c>
      <c r="B3543" t="s">
        <v>3734</v>
      </c>
      <c r="C3543" t="s">
        <v>192</v>
      </c>
      <c r="D3543" t="s">
        <v>4977</v>
      </c>
      <c r="E3543" s="190" t="s">
        <v>8690</v>
      </c>
    </row>
    <row r="3544" spans="1:5" hidden="1" x14ac:dyDescent="0.25">
      <c r="A3544">
        <v>2731</v>
      </c>
      <c r="B3544" t="s">
        <v>3735</v>
      </c>
      <c r="C3544" t="s">
        <v>194</v>
      </c>
      <c r="D3544" t="s">
        <v>4963</v>
      </c>
      <c r="E3544" s="190" t="s">
        <v>6923</v>
      </c>
    </row>
    <row r="3545" spans="1:5" hidden="1" x14ac:dyDescent="0.25">
      <c r="A3545">
        <v>41457</v>
      </c>
      <c r="B3545" t="s">
        <v>3736</v>
      </c>
      <c r="C3545" t="s">
        <v>192</v>
      </c>
      <c r="D3545" t="s">
        <v>4977</v>
      </c>
      <c r="E3545" s="190" t="s">
        <v>6493</v>
      </c>
    </row>
    <row r="3546" spans="1:5" hidden="1" x14ac:dyDescent="0.25">
      <c r="A3546">
        <v>41458</v>
      </c>
      <c r="B3546" t="s">
        <v>3737</v>
      </c>
      <c r="C3546" t="s">
        <v>192</v>
      </c>
      <c r="D3546" t="s">
        <v>4977</v>
      </c>
      <c r="E3546" s="190" t="s">
        <v>6494</v>
      </c>
    </row>
    <row r="3547" spans="1:5" hidden="1" x14ac:dyDescent="0.25">
      <c r="A3547">
        <v>41459</v>
      </c>
      <c r="B3547" t="s">
        <v>3738</v>
      </c>
      <c r="C3547" t="s">
        <v>192</v>
      </c>
      <c r="D3547" t="s">
        <v>4977</v>
      </c>
      <c r="E3547" s="190" t="s">
        <v>6495</v>
      </c>
    </row>
    <row r="3548" spans="1:5" hidden="1" x14ac:dyDescent="0.25">
      <c r="A3548">
        <v>41461</v>
      </c>
      <c r="B3548" t="s">
        <v>3739</v>
      </c>
      <c r="C3548" t="s">
        <v>192</v>
      </c>
      <c r="D3548" t="s">
        <v>4977</v>
      </c>
      <c r="E3548" s="190" t="s">
        <v>6496</v>
      </c>
    </row>
    <row r="3549" spans="1:5" hidden="1" x14ac:dyDescent="0.25">
      <c r="A3549">
        <v>44537</v>
      </c>
      <c r="B3549" t="s">
        <v>3740</v>
      </c>
      <c r="C3549" t="s">
        <v>289</v>
      </c>
      <c r="D3549" t="s">
        <v>4963</v>
      </c>
      <c r="E3549" s="190" t="s">
        <v>6924</v>
      </c>
    </row>
    <row r="3550" spans="1:5" hidden="1" x14ac:dyDescent="0.25">
      <c r="A3550">
        <v>11844</v>
      </c>
      <c r="B3550" t="s">
        <v>5984</v>
      </c>
      <c r="C3550" t="s">
        <v>194</v>
      </c>
      <c r="D3550" t="s">
        <v>4963</v>
      </c>
      <c r="E3550" s="190" t="s">
        <v>6925</v>
      </c>
    </row>
    <row r="3551" spans="1:5" hidden="1" x14ac:dyDescent="0.25">
      <c r="A3551">
        <v>4465</v>
      </c>
      <c r="B3551" t="s">
        <v>5985</v>
      </c>
      <c r="C3551" t="s">
        <v>194</v>
      </c>
      <c r="D3551" t="s">
        <v>4963</v>
      </c>
      <c r="E3551" s="190" t="s">
        <v>6926</v>
      </c>
    </row>
    <row r="3552" spans="1:5" hidden="1" x14ac:dyDescent="0.25">
      <c r="A3552">
        <v>35273</v>
      </c>
      <c r="B3552" t="s">
        <v>5986</v>
      </c>
      <c r="C3552" t="s">
        <v>194</v>
      </c>
      <c r="D3552" t="s">
        <v>4963</v>
      </c>
      <c r="E3552" s="190" t="s">
        <v>6571</v>
      </c>
    </row>
    <row r="3553" spans="1:5" hidden="1" x14ac:dyDescent="0.25">
      <c r="A3553">
        <v>4470</v>
      </c>
      <c r="B3553" t="s">
        <v>5987</v>
      </c>
      <c r="C3553" t="s">
        <v>194</v>
      </c>
      <c r="D3553" t="s">
        <v>4963</v>
      </c>
      <c r="E3553" s="190" t="s">
        <v>5988</v>
      </c>
    </row>
    <row r="3554" spans="1:5" hidden="1" x14ac:dyDescent="0.25">
      <c r="A3554">
        <v>20204</v>
      </c>
      <c r="B3554" t="s">
        <v>5989</v>
      </c>
      <c r="C3554" t="s">
        <v>194</v>
      </c>
      <c r="D3554" t="s">
        <v>4963</v>
      </c>
      <c r="E3554" s="190" t="s">
        <v>6927</v>
      </c>
    </row>
    <row r="3555" spans="1:5" hidden="1" x14ac:dyDescent="0.25">
      <c r="A3555">
        <v>20208</v>
      </c>
      <c r="B3555" t="s">
        <v>5990</v>
      </c>
      <c r="C3555" t="s">
        <v>194</v>
      </c>
      <c r="D3555" t="s">
        <v>4963</v>
      </c>
      <c r="E3555" s="190" t="s">
        <v>6928</v>
      </c>
    </row>
    <row r="3556" spans="1:5" hidden="1" x14ac:dyDescent="0.25">
      <c r="A3556">
        <v>4437</v>
      </c>
      <c r="B3556" t="s">
        <v>5991</v>
      </c>
      <c r="C3556" t="s">
        <v>194</v>
      </c>
      <c r="D3556" t="s">
        <v>4963</v>
      </c>
      <c r="E3556" s="190" t="s">
        <v>6929</v>
      </c>
    </row>
    <row r="3557" spans="1:5" hidden="1" x14ac:dyDescent="0.25">
      <c r="A3557">
        <v>14580</v>
      </c>
      <c r="B3557" t="s">
        <v>5992</v>
      </c>
      <c r="C3557" t="s">
        <v>194</v>
      </c>
      <c r="D3557" t="s">
        <v>4963</v>
      </c>
      <c r="E3557" s="190" t="s">
        <v>6929</v>
      </c>
    </row>
    <row r="3558" spans="1:5" hidden="1" x14ac:dyDescent="0.25">
      <c r="A3558">
        <v>40304</v>
      </c>
      <c r="B3558" t="s">
        <v>3741</v>
      </c>
      <c r="C3558" t="s">
        <v>208</v>
      </c>
      <c r="D3558" t="s">
        <v>4963</v>
      </c>
      <c r="E3558" s="190" t="s">
        <v>8691</v>
      </c>
    </row>
    <row r="3559" spans="1:5" hidden="1" x14ac:dyDescent="0.25">
      <c r="A3559">
        <v>5065</v>
      </c>
      <c r="B3559" t="s">
        <v>3742</v>
      </c>
      <c r="C3559" t="s">
        <v>208</v>
      </c>
      <c r="D3559" t="s">
        <v>4963</v>
      </c>
      <c r="E3559" s="190" t="s">
        <v>8692</v>
      </c>
    </row>
    <row r="3560" spans="1:5" hidden="1" x14ac:dyDescent="0.25">
      <c r="A3560">
        <v>5072</v>
      </c>
      <c r="B3560" t="s">
        <v>3743</v>
      </c>
      <c r="C3560" t="s">
        <v>208</v>
      </c>
      <c r="D3560" t="s">
        <v>4963</v>
      </c>
      <c r="E3560" s="190" t="s">
        <v>8693</v>
      </c>
    </row>
    <row r="3561" spans="1:5" hidden="1" x14ac:dyDescent="0.25">
      <c r="A3561">
        <v>5066</v>
      </c>
      <c r="B3561" t="s">
        <v>3744</v>
      </c>
      <c r="C3561" t="s">
        <v>208</v>
      </c>
      <c r="D3561" t="s">
        <v>4963</v>
      </c>
      <c r="E3561" s="190" t="s">
        <v>8694</v>
      </c>
    </row>
    <row r="3562" spans="1:5" hidden="1" x14ac:dyDescent="0.25">
      <c r="A3562">
        <v>5063</v>
      </c>
      <c r="B3562" t="s">
        <v>3745</v>
      </c>
      <c r="C3562" t="s">
        <v>208</v>
      </c>
      <c r="D3562" t="s">
        <v>4963</v>
      </c>
      <c r="E3562" s="190" t="s">
        <v>7487</v>
      </c>
    </row>
    <row r="3563" spans="1:5" hidden="1" x14ac:dyDescent="0.25">
      <c r="A3563">
        <v>20247</v>
      </c>
      <c r="B3563" t="s">
        <v>3746</v>
      </c>
      <c r="C3563" t="s">
        <v>208</v>
      </c>
      <c r="D3563" t="s">
        <v>4963</v>
      </c>
      <c r="E3563" s="190" t="s">
        <v>8211</v>
      </c>
    </row>
    <row r="3564" spans="1:5" hidden="1" x14ac:dyDescent="0.25">
      <c r="A3564">
        <v>5074</v>
      </c>
      <c r="B3564" t="s">
        <v>3747</v>
      </c>
      <c r="C3564" t="s">
        <v>208</v>
      </c>
      <c r="D3564" t="s">
        <v>4963</v>
      </c>
      <c r="E3564" s="190" t="s">
        <v>5670</v>
      </c>
    </row>
    <row r="3565" spans="1:5" hidden="1" x14ac:dyDescent="0.25">
      <c r="A3565">
        <v>5067</v>
      </c>
      <c r="B3565" t="s">
        <v>3748</v>
      </c>
      <c r="C3565" t="s">
        <v>208</v>
      </c>
      <c r="D3565" t="s">
        <v>4963</v>
      </c>
      <c r="E3565" s="190" t="s">
        <v>8695</v>
      </c>
    </row>
    <row r="3566" spans="1:5" hidden="1" x14ac:dyDescent="0.25">
      <c r="A3566">
        <v>5078</v>
      </c>
      <c r="B3566" t="s">
        <v>3749</v>
      </c>
      <c r="C3566" t="s">
        <v>208</v>
      </c>
      <c r="D3566" t="s">
        <v>4963</v>
      </c>
      <c r="E3566" s="190" t="s">
        <v>5745</v>
      </c>
    </row>
    <row r="3567" spans="1:5" hidden="1" x14ac:dyDescent="0.25">
      <c r="A3567">
        <v>5068</v>
      </c>
      <c r="B3567" t="s">
        <v>3750</v>
      </c>
      <c r="C3567" t="s">
        <v>208</v>
      </c>
      <c r="D3567" t="s">
        <v>4963</v>
      </c>
      <c r="E3567" s="190" t="s">
        <v>5053</v>
      </c>
    </row>
    <row r="3568" spans="1:5" hidden="1" x14ac:dyDescent="0.25">
      <c r="A3568">
        <v>5073</v>
      </c>
      <c r="B3568" t="s">
        <v>3751</v>
      </c>
      <c r="C3568" t="s">
        <v>208</v>
      </c>
      <c r="D3568" t="s">
        <v>4963</v>
      </c>
      <c r="E3568" s="190" t="s">
        <v>8614</v>
      </c>
    </row>
    <row r="3569" spans="1:5" hidden="1" x14ac:dyDescent="0.25">
      <c r="A3569">
        <v>5069</v>
      </c>
      <c r="B3569" t="s">
        <v>3752</v>
      </c>
      <c r="C3569" t="s">
        <v>208</v>
      </c>
      <c r="D3569" t="s">
        <v>4963</v>
      </c>
      <c r="E3569" s="190" t="s">
        <v>8614</v>
      </c>
    </row>
    <row r="3570" spans="1:5" hidden="1" x14ac:dyDescent="0.25">
      <c r="A3570">
        <v>5070</v>
      </c>
      <c r="B3570" t="s">
        <v>3753</v>
      </c>
      <c r="C3570" t="s">
        <v>208</v>
      </c>
      <c r="D3570" t="s">
        <v>4963</v>
      </c>
      <c r="E3570" s="190" t="s">
        <v>8696</v>
      </c>
    </row>
    <row r="3571" spans="1:5" hidden="1" x14ac:dyDescent="0.25">
      <c r="A3571">
        <v>5071</v>
      </c>
      <c r="B3571" t="s">
        <v>3754</v>
      </c>
      <c r="C3571" t="s">
        <v>208</v>
      </c>
      <c r="D3571" t="s">
        <v>4963</v>
      </c>
      <c r="E3571" s="190" t="s">
        <v>5053</v>
      </c>
    </row>
    <row r="3572" spans="1:5" hidden="1" x14ac:dyDescent="0.25">
      <c r="A3572">
        <v>5061</v>
      </c>
      <c r="B3572" t="s">
        <v>3755</v>
      </c>
      <c r="C3572" t="s">
        <v>208</v>
      </c>
      <c r="D3572" t="s">
        <v>4966</v>
      </c>
      <c r="E3572" s="190" t="s">
        <v>5537</v>
      </c>
    </row>
    <row r="3573" spans="1:5" hidden="1" x14ac:dyDescent="0.25">
      <c r="A3573">
        <v>5075</v>
      </c>
      <c r="B3573" t="s">
        <v>3756</v>
      </c>
      <c r="C3573" t="s">
        <v>208</v>
      </c>
      <c r="D3573" t="s">
        <v>4963</v>
      </c>
      <c r="E3573" s="190" t="s">
        <v>5053</v>
      </c>
    </row>
    <row r="3574" spans="1:5" hidden="1" x14ac:dyDescent="0.25">
      <c r="A3574">
        <v>39027</v>
      </c>
      <c r="B3574" t="s">
        <v>3757</v>
      </c>
      <c r="C3574" t="s">
        <v>208</v>
      </c>
      <c r="D3574" t="s">
        <v>4963</v>
      </c>
      <c r="E3574" s="190" t="s">
        <v>6659</v>
      </c>
    </row>
    <row r="3575" spans="1:5" hidden="1" x14ac:dyDescent="0.25">
      <c r="A3575">
        <v>5062</v>
      </c>
      <c r="B3575" t="s">
        <v>3758</v>
      </c>
      <c r="C3575" t="s">
        <v>208</v>
      </c>
      <c r="D3575" t="s">
        <v>4963</v>
      </c>
      <c r="E3575" s="190" t="s">
        <v>8697</v>
      </c>
    </row>
    <row r="3576" spans="1:5" hidden="1" x14ac:dyDescent="0.25">
      <c r="A3576">
        <v>40568</v>
      </c>
      <c r="B3576" t="s">
        <v>3759</v>
      </c>
      <c r="C3576" t="s">
        <v>208</v>
      </c>
      <c r="D3576" t="s">
        <v>4963</v>
      </c>
      <c r="E3576" s="190" t="s">
        <v>5067</v>
      </c>
    </row>
    <row r="3577" spans="1:5" hidden="1" x14ac:dyDescent="0.25">
      <c r="A3577">
        <v>39026</v>
      </c>
      <c r="B3577" t="s">
        <v>3760</v>
      </c>
      <c r="C3577" t="s">
        <v>208</v>
      </c>
      <c r="D3577" t="s">
        <v>4963</v>
      </c>
      <c r="E3577" s="190" t="s">
        <v>8698</v>
      </c>
    </row>
    <row r="3578" spans="1:5" hidden="1" x14ac:dyDescent="0.25">
      <c r="A3578">
        <v>42431</v>
      </c>
      <c r="B3578" t="s">
        <v>3761</v>
      </c>
      <c r="C3578" t="s">
        <v>192</v>
      </c>
      <c r="D3578" t="s">
        <v>4977</v>
      </c>
      <c r="E3578" s="190" t="s">
        <v>5994</v>
      </c>
    </row>
    <row r="3579" spans="1:5" hidden="1" x14ac:dyDescent="0.25">
      <c r="A3579">
        <v>44074</v>
      </c>
      <c r="B3579" t="s">
        <v>3762</v>
      </c>
      <c r="C3579" t="s">
        <v>193</v>
      </c>
      <c r="D3579" t="s">
        <v>4963</v>
      </c>
      <c r="E3579" s="190" t="s">
        <v>6930</v>
      </c>
    </row>
    <row r="3580" spans="1:5" hidden="1" x14ac:dyDescent="0.25">
      <c r="A3580">
        <v>44072</v>
      </c>
      <c r="B3580" t="s">
        <v>3763</v>
      </c>
      <c r="C3580" t="s">
        <v>193</v>
      </c>
      <c r="D3580" t="s">
        <v>4963</v>
      </c>
      <c r="E3580" s="190" t="s">
        <v>8699</v>
      </c>
    </row>
    <row r="3581" spans="1:5" hidden="1" x14ac:dyDescent="0.25">
      <c r="A3581">
        <v>511</v>
      </c>
      <c r="B3581" t="s">
        <v>3764</v>
      </c>
      <c r="C3581" t="s">
        <v>193</v>
      </c>
      <c r="D3581" t="s">
        <v>4966</v>
      </c>
      <c r="E3581" s="190" t="s">
        <v>8700</v>
      </c>
    </row>
    <row r="3582" spans="1:5" hidden="1" x14ac:dyDescent="0.25">
      <c r="A3582">
        <v>37540</v>
      </c>
      <c r="B3582" t="s">
        <v>3765</v>
      </c>
      <c r="C3582" t="s">
        <v>192</v>
      </c>
      <c r="D3582" t="s">
        <v>4963</v>
      </c>
      <c r="E3582" s="190" t="s">
        <v>5996</v>
      </c>
    </row>
    <row r="3583" spans="1:5" hidden="1" x14ac:dyDescent="0.25">
      <c r="A3583">
        <v>37548</v>
      </c>
      <c r="B3583" t="s">
        <v>3766</v>
      </c>
      <c r="C3583" t="s">
        <v>192</v>
      </c>
      <c r="D3583" t="s">
        <v>4963</v>
      </c>
      <c r="E3583" s="190" t="s">
        <v>5997</v>
      </c>
    </row>
    <row r="3584" spans="1:5" hidden="1" x14ac:dyDescent="0.25">
      <c r="A3584">
        <v>39828</v>
      </c>
      <c r="B3584" t="s">
        <v>3767</v>
      </c>
      <c r="C3584" t="s">
        <v>192</v>
      </c>
      <c r="D3584" t="s">
        <v>4963</v>
      </c>
      <c r="E3584" s="190" t="s">
        <v>5998</v>
      </c>
    </row>
    <row r="3585" spans="1:5" hidden="1" x14ac:dyDescent="0.25">
      <c r="A3585">
        <v>38392</v>
      </c>
      <c r="B3585" t="s">
        <v>3768</v>
      </c>
      <c r="C3585" t="s">
        <v>192</v>
      </c>
      <c r="D3585" t="s">
        <v>4963</v>
      </c>
      <c r="E3585" s="190" t="s">
        <v>8701</v>
      </c>
    </row>
    <row r="3586" spans="1:5" hidden="1" x14ac:dyDescent="0.25">
      <c r="A3586">
        <v>11735</v>
      </c>
      <c r="B3586" t="s">
        <v>3769</v>
      </c>
      <c r="C3586" t="s">
        <v>192</v>
      </c>
      <c r="D3586" t="s">
        <v>4963</v>
      </c>
      <c r="E3586" s="190" t="s">
        <v>6039</v>
      </c>
    </row>
    <row r="3587" spans="1:5" hidden="1" x14ac:dyDescent="0.25">
      <c r="A3587">
        <v>11737</v>
      </c>
      <c r="B3587" t="s">
        <v>3770</v>
      </c>
      <c r="C3587" t="s">
        <v>192</v>
      </c>
      <c r="D3587" t="s">
        <v>4963</v>
      </c>
      <c r="E3587" s="190" t="s">
        <v>1546</v>
      </c>
    </row>
    <row r="3588" spans="1:5" hidden="1" x14ac:dyDescent="0.25">
      <c r="A3588">
        <v>11738</v>
      </c>
      <c r="B3588" t="s">
        <v>3771</v>
      </c>
      <c r="C3588" t="s">
        <v>192</v>
      </c>
      <c r="D3588" t="s">
        <v>4963</v>
      </c>
      <c r="E3588" s="190" t="s">
        <v>6932</v>
      </c>
    </row>
    <row r="3589" spans="1:5" hidden="1" x14ac:dyDescent="0.25">
      <c r="A3589">
        <v>36143</v>
      </c>
      <c r="B3589" t="s">
        <v>3772</v>
      </c>
      <c r="C3589" t="s">
        <v>192</v>
      </c>
      <c r="D3589" t="s">
        <v>4963</v>
      </c>
      <c r="E3589" s="190" t="s">
        <v>8702</v>
      </c>
    </row>
    <row r="3590" spans="1:5" hidden="1" x14ac:dyDescent="0.25">
      <c r="A3590">
        <v>36142</v>
      </c>
      <c r="B3590" t="s">
        <v>3773</v>
      </c>
      <c r="C3590" t="s">
        <v>192</v>
      </c>
      <c r="D3590" t="s">
        <v>4963</v>
      </c>
      <c r="E3590" s="190" t="s">
        <v>270</v>
      </c>
    </row>
    <row r="3591" spans="1:5" hidden="1" x14ac:dyDescent="0.25">
      <c r="A3591">
        <v>36146</v>
      </c>
      <c r="B3591" t="s">
        <v>3774</v>
      </c>
      <c r="C3591" t="s">
        <v>192</v>
      </c>
      <c r="D3591" t="s">
        <v>4963</v>
      </c>
      <c r="E3591" s="190" t="s">
        <v>8703</v>
      </c>
    </row>
    <row r="3592" spans="1:5" hidden="1" x14ac:dyDescent="0.25">
      <c r="A3592">
        <v>39015</v>
      </c>
      <c r="B3592" t="s">
        <v>3775</v>
      </c>
      <c r="C3592" t="s">
        <v>192</v>
      </c>
      <c r="D3592" t="s">
        <v>4966</v>
      </c>
      <c r="E3592" s="190" t="s">
        <v>332</v>
      </c>
    </row>
    <row r="3593" spans="1:5" hidden="1" x14ac:dyDescent="0.25">
      <c r="A3593">
        <v>38377</v>
      </c>
      <c r="B3593" t="s">
        <v>3776</v>
      </c>
      <c r="C3593" t="s">
        <v>192</v>
      </c>
      <c r="D3593" t="s">
        <v>4963</v>
      </c>
      <c r="E3593" s="190" t="s">
        <v>8704</v>
      </c>
    </row>
    <row r="3594" spans="1:5" hidden="1" x14ac:dyDescent="0.25">
      <c r="A3594">
        <v>38376</v>
      </c>
      <c r="B3594" t="s">
        <v>3777</v>
      </c>
      <c r="C3594" t="s">
        <v>192</v>
      </c>
      <c r="D3594" t="s">
        <v>4963</v>
      </c>
      <c r="E3594" s="190" t="s">
        <v>8705</v>
      </c>
    </row>
    <row r="3595" spans="1:5" hidden="1" x14ac:dyDescent="0.25">
      <c r="A3595">
        <v>38116</v>
      </c>
      <c r="B3595" t="s">
        <v>3778</v>
      </c>
      <c r="C3595" t="s">
        <v>192</v>
      </c>
      <c r="D3595" t="s">
        <v>4963</v>
      </c>
      <c r="E3595" s="190" t="s">
        <v>3020</v>
      </c>
    </row>
    <row r="3596" spans="1:5" hidden="1" x14ac:dyDescent="0.25">
      <c r="A3596">
        <v>38066</v>
      </c>
      <c r="B3596" t="s">
        <v>3779</v>
      </c>
      <c r="C3596" t="s">
        <v>192</v>
      </c>
      <c r="D3596" t="s">
        <v>4963</v>
      </c>
      <c r="E3596" s="190" t="s">
        <v>8187</v>
      </c>
    </row>
    <row r="3597" spans="1:5" hidden="1" x14ac:dyDescent="0.25">
      <c r="A3597">
        <v>38117</v>
      </c>
      <c r="B3597" t="s">
        <v>3781</v>
      </c>
      <c r="C3597" t="s">
        <v>192</v>
      </c>
      <c r="D3597" t="s">
        <v>4963</v>
      </c>
      <c r="E3597" s="190" t="s">
        <v>5335</v>
      </c>
    </row>
    <row r="3598" spans="1:5" hidden="1" x14ac:dyDescent="0.25">
      <c r="A3598">
        <v>38067</v>
      </c>
      <c r="B3598" t="s">
        <v>3782</v>
      </c>
      <c r="C3598" t="s">
        <v>192</v>
      </c>
      <c r="D3598" t="s">
        <v>4963</v>
      </c>
      <c r="E3598" s="190" t="s">
        <v>5999</v>
      </c>
    </row>
    <row r="3599" spans="1:5" hidden="1" x14ac:dyDescent="0.25">
      <c r="A3599">
        <v>11522</v>
      </c>
      <c r="B3599" t="s">
        <v>3783</v>
      </c>
      <c r="C3599" t="s">
        <v>192</v>
      </c>
      <c r="D3599" t="s">
        <v>4963</v>
      </c>
      <c r="E3599" s="190" t="s">
        <v>5280</v>
      </c>
    </row>
    <row r="3600" spans="1:5" hidden="1" x14ac:dyDescent="0.25">
      <c r="A3600">
        <v>43600</v>
      </c>
      <c r="B3600" t="s">
        <v>3785</v>
      </c>
      <c r="C3600" t="s">
        <v>192</v>
      </c>
      <c r="D3600" t="s">
        <v>4963</v>
      </c>
      <c r="E3600" s="190" t="s">
        <v>6000</v>
      </c>
    </row>
    <row r="3601" spans="1:5" hidden="1" x14ac:dyDescent="0.25">
      <c r="A3601">
        <v>5080</v>
      </c>
      <c r="B3601" t="s">
        <v>3786</v>
      </c>
      <c r="C3601" t="s">
        <v>192</v>
      </c>
      <c r="D3601" t="s">
        <v>4963</v>
      </c>
      <c r="E3601" s="190" t="s">
        <v>6001</v>
      </c>
    </row>
    <row r="3602" spans="1:5" hidden="1" x14ac:dyDescent="0.25">
      <c r="A3602">
        <v>38168</v>
      </c>
      <c r="B3602" t="s">
        <v>3788</v>
      </c>
      <c r="C3602" t="s">
        <v>192</v>
      </c>
      <c r="D3602" t="s">
        <v>4963</v>
      </c>
      <c r="E3602" s="190" t="s">
        <v>6002</v>
      </c>
    </row>
    <row r="3603" spans="1:5" hidden="1" x14ac:dyDescent="0.25">
      <c r="A3603">
        <v>43601</v>
      </c>
      <c r="B3603" t="s">
        <v>3789</v>
      </c>
      <c r="C3603" t="s">
        <v>192</v>
      </c>
      <c r="D3603" t="s">
        <v>4963</v>
      </c>
      <c r="E3603" s="190" t="s">
        <v>6003</v>
      </c>
    </row>
    <row r="3604" spans="1:5" hidden="1" x14ac:dyDescent="0.25">
      <c r="A3604">
        <v>13393</v>
      </c>
      <c r="B3604" t="s">
        <v>3790</v>
      </c>
      <c r="C3604" t="s">
        <v>192</v>
      </c>
      <c r="D3604" t="s">
        <v>4963</v>
      </c>
      <c r="E3604" s="190" t="s">
        <v>6004</v>
      </c>
    </row>
    <row r="3605" spans="1:5" hidden="1" x14ac:dyDescent="0.25">
      <c r="A3605">
        <v>13395</v>
      </c>
      <c r="B3605" t="s">
        <v>3791</v>
      </c>
      <c r="C3605" t="s">
        <v>192</v>
      </c>
      <c r="D3605" t="s">
        <v>4963</v>
      </c>
      <c r="E3605" s="190" t="s">
        <v>6005</v>
      </c>
    </row>
    <row r="3606" spans="1:5" hidden="1" x14ac:dyDescent="0.25">
      <c r="A3606">
        <v>12039</v>
      </c>
      <c r="B3606" t="s">
        <v>3792</v>
      </c>
      <c r="C3606" t="s">
        <v>192</v>
      </c>
      <c r="D3606" t="s">
        <v>4963</v>
      </c>
      <c r="E3606" s="190" t="s">
        <v>6006</v>
      </c>
    </row>
    <row r="3607" spans="1:5" hidden="1" x14ac:dyDescent="0.25">
      <c r="A3607">
        <v>13396</v>
      </c>
      <c r="B3607" t="s">
        <v>3793</v>
      </c>
      <c r="C3607" t="s">
        <v>192</v>
      </c>
      <c r="D3607" t="s">
        <v>4963</v>
      </c>
      <c r="E3607" s="190" t="s">
        <v>6007</v>
      </c>
    </row>
    <row r="3608" spans="1:5" hidden="1" x14ac:dyDescent="0.25">
      <c r="A3608">
        <v>12041</v>
      </c>
      <c r="B3608" t="s">
        <v>3794</v>
      </c>
      <c r="C3608" t="s">
        <v>192</v>
      </c>
      <c r="D3608" t="s">
        <v>4963</v>
      </c>
      <c r="E3608" s="190" t="s">
        <v>6008</v>
      </c>
    </row>
    <row r="3609" spans="1:5" hidden="1" x14ac:dyDescent="0.25">
      <c r="A3609">
        <v>12043</v>
      </c>
      <c r="B3609" t="s">
        <v>3795</v>
      </c>
      <c r="C3609" t="s">
        <v>192</v>
      </c>
      <c r="D3609" t="s">
        <v>4963</v>
      </c>
      <c r="E3609" s="190" t="s">
        <v>6009</v>
      </c>
    </row>
    <row r="3610" spans="1:5" hidden="1" x14ac:dyDescent="0.25">
      <c r="A3610">
        <v>39762</v>
      </c>
      <c r="B3610" t="s">
        <v>3796</v>
      </c>
      <c r="C3610" t="s">
        <v>192</v>
      </c>
      <c r="D3610" t="s">
        <v>4963</v>
      </c>
      <c r="E3610" s="190" t="s">
        <v>6010</v>
      </c>
    </row>
    <row r="3611" spans="1:5" hidden="1" x14ac:dyDescent="0.25">
      <c r="A3611">
        <v>12042</v>
      </c>
      <c r="B3611" t="s">
        <v>3797</v>
      </c>
      <c r="C3611" t="s">
        <v>192</v>
      </c>
      <c r="D3611" t="s">
        <v>4963</v>
      </c>
      <c r="E3611" s="190" t="s">
        <v>6011</v>
      </c>
    </row>
    <row r="3612" spans="1:5" hidden="1" x14ac:dyDescent="0.25">
      <c r="A3612">
        <v>39763</v>
      </c>
      <c r="B3612" t="s">
        <v>3798</v>
      </c>
      <c r="C3612" t="s">
        <v>192</v>
      </c>
      <c r="D3612" t="s">
        <v>4963</v>
      </c>
      <c r="E3612" s="190" t="s">
        <v>6012</v>
      </c>
    </row>
    <row r="3613" spans="1:5" hidden="1" x14ac:dyDescent="0.25">
      <c r="A3613">
        <v>39760</v>
      </c>
      <c r="B3613" t="s">
        <v>3799</v>
      </c>
      <c r="C3613" t="s">
        <v>192</v>
      </c>
      <c r="D3613" t="s">
        <v>4963</v>
      </c>
      <c r="E3613" s="190" t="s">
        <v>6013</v>
      </c>
    </row>
    <row r="3614" spans="1:5" hidden="1" x14ac:dyDescent="0.25">
      <c r="A3614">
        <v>39756</v>
      </c>
      <c r="B3614" t="s">
        <v>3800</v>
      </c>
      <c r="C3614" t="s">
        <v>192</v>
      </c>
      <c r="D3614" t="s">
        <v>4963</v>
      </c>
      <c r="E3614" s="190" t="s">
        <v>6014</v>
      </c>
    </row>
    <row r="3615" spans="1:5" hidden="1" x14ac:dyDescent="0.25">
      <c r="A3615">
        <v>12038</v>
      </c>
      <c r="B3615" t="s">
        <v>3801</v>
      </c>
      <c r="C3615" t="s">
        <v>192</v>
      </c>
      <c r="D3615" t="s">
        <v>4963</v>
      </c>
      <c r="E3615" s="190" t="s">
        <v>6015</v>
      </c>
    </row>
    <row r="3616" spans="1:5" hidden="1" x14ac:dyDescent="0.25">
      <c r="A3616">
        <v>39757</v>
      </c>
      <c r="B3616" t="s">
        <v>3802</v>
      </c>
      <c r="C3616" t="s">
        <v>192</v>
      </c>
      <c r="D3616" t="s">
        <v>4963</v>
      </c>
      <c r="E3616" s="190" t="s">
        <v>6016</v>
      </c>
    </row>
    <row r="3617" spans="1:5" hidden="1" x14ac:dyDescent="0.25">
      <c r="A3617">
        <v>39758</v>
      </c>
      <c r="B3617" t="s">
        <v>3803</v>
      </c>
      <c r="C3617" t="s">
        <v>192</v>
      </c>
      <c r="D3617" t="s">
        <v>4963</v>
      </c>
      <c r="E3617" s="190" t="s">
        <v>6017</v>
      </c>
    </row>
    <row r="3618" spans="1:5" hidden="1" x14ac:dyDescent="0.25">
      <c r="A3618">
        <v>39759</v>
      </c>
      <c r="B3618" t="s">
        <v>3804</v>
      </c>
      <c r="C3618" t="s">
        <v>192</v>
      </c>
      <c r="D3618" t="s">
        <v>4963</v>
      </c>
      <c r="E3618" s="190" t="s">
        <v>6018</v>
      </c>
    </row>
    <row r="3619" spans="1:5" hidden="1" x14ac:dyDescent="0.25">
      <c r="A3619">
        <v>39761</v>
      </c>
      <c r="B3619" t="s">
        <v>3805</v>
      </c>
      <c r="C3619" t="s">
        <v>192</v>
      </c>
      <c r="D3619" t="s">
        <v>4963</v>
      </c>
      <c r="E3619" s="190" t="s">
        <v>6019</v>
      </c>
    </row>
    <row r="3620" spans="1:5" hidden="1" x14ac:dyDescent="0.25">
      <c r="A3620">
        <v>39805</v>
      </c>
      <c r="B3620" t="s">
        <v>3806</v>
      </c>
      <c r="C3620" t="s">
        <v>192</v>
      </c>
      <c r="D3620" t="s">
        <v>4963</v>
      </c>
      <c r="E3620" s="190" t="s">
        <v>6020</v>
      </c>
    </row>
    <row r="3621" spans="1:5" hidden="1" x14ac:dyDescent="0.25">
      <c r="A3621">
        <v>39806</v>
      </c>
      <c r="B3621" t="s">
        <v>3807</v>
      </c>
      <c r="C3621" t="s">
        <v>192</v>
      </c>
      <c r="D3621" t="s">
        <v>4963</v>
      </c>
      <c r="E3621" s="190" t="s">
        <v>1292</v>
      </c>
    </row>
    <row r="3622" spans="1:5" hidden="1" x14ac:dyDescent="0.25">
      <c r="A3622">
        <v>39807</v>
      </c>
      <c r="B3622" t="s">
        <v>3808</v>
      </c>
      <c r="C3622" t="s">
        <v>192</v>
      </c>
      <c r="D3622" t="s">
        <v>4963</v>
      </c>
      <c r="E3622" s="190" t="s">
        <v>6021</v>
      </c>
    </row>
    <row r="3623" spans="1:5" hidden="1" x14ac:dyDescent="0.25">
      <c r="A3623">
        <v>43100</v>
      </c>
      <c r="B3623" t="s">
        <v>3809</v>
      </c>
      <c r="C3623" t="s">
        <v>192</v>
      </c>
      <c r="D3623" t="s">
        <v>4963</v>
      </c>
      <c r="E3623" s="190" t="s">
        <v>6022</v>
      </c>
    </row>
    <row r="3624" spans="1:5" hidden="1" x14ac:dyDescent="0.25">
      <c r="A3624">
        <v>39804</v>
      </c>
      <c r="B3624" t="s">
        <v>3810</v>
      </c>
      <c r="C3624" t="s">
        <v>192</v>
      </c>
      <c r="D3624" t="s">
        <v>4963</v>
      </c>
      <c r="E3624" s="190" t="s">
        <v>6023</v>
      </c>
    </row>
    <row r="3625" spans="1:5" hidden="1" x14ac:dyDescent="0.25">
      <c r="A3625">
        <v>39796</v>
      </c>
      <c r="B3625" t="s">
        <v>3811</v>
      </c>
      <c r="C3625" t="s">
        <v>192</v>
      </c>
      <c r="D3625" t="s">
        <v>4963</v>
      </c>
      <c r="E3625" s="190" t="s">
        <v>6024</v>
      </c>
    </row>
    <row r="3626" spans="1:5" hidden="1" x14ac:dyDescent="0.25">
      <c r="A3626">
        <v>39797</v>
      </c>
      <c r="B3626" t="s">
        <v>3812</v>
      </c>
      <c r="C3626" t="s">
        <v>192</v>
      </c>
      <c r="D3626" t="s">
        <v>4966</v>
      </c>
      <c r="E3626" s="190" t="s">
        <v>6025</v>
      </c>
    </row>
    <row r="3627" spans="1:5" hidden="1" x14ac:dyDescent="0.25">
      <c r="A3627">
        <v>39798</v>
      </c>
      <c r="B3627" t="s">
        <v>3813</v>
      </c>
      <c r="C3627" t="s">
        <v>192</v>
      </c>
      <c r="D3627" t="s">
        <v>4963</v>
      </c>
      <c r="E3627" s="190" t="s">
        <v>6026</v>
      </c>
    </row>
    <row r="3628" spans="1:5" hidden="1" x14ac:dyDescent="0.25">
      <c r="A3628">
        <v>39794</v>
      </c>
      <c r="B3628" t="s">
        <v>3814</v>
      </c>
      <c r="C3628" t="s">
        <v>192</v>
      </c>
      <c r="D3628" t="s">
        <v>4963</v>
      </c>
      <c r="E3628" s="190" t="s">
        <v>6027</v>
      </c>
    </row>
    <row r="3629" spans="1:5" hidden="1" x14ac:dyDescent="0.25">
      <c r="A3629">
        <v>39795</v>
      </c>
      <c r="B3629" t="s">
        <v>3815</v>
      </c>
      <c r="C3629" t="s">
        <v>192</v>
      </c>
      <c r="D3629" t="s">
        <v>4963</v>
      </c>
      <c r="E3629" s="190" t="s">
        <v>6028</v>
      </c>
    </row>
    <row r="3630" spans="1:5" hidden="1" x14ac:dyDescent="0.25">
      <c r="A3630">
        <v>39799</v>
      </c>
      <c r="B3630" t="s">
        <v>3816</v>
      </c>
      <c r="C3630" t="s">
        <v>192</v>
      </c>
      <c r="D3630" t="s">
        <v>4963</v>
      </c>
      <c r="E3630" s="190" t="s">
        <v>6029</v>
      </c>
    </row>
    <row r="3631" spans="1:5" hidden="1" x14ac:dyDescent="0.25">
      <c r="A3631">
        <v>39801</v>
      </c>
      <c r="B3631" t="s">
        <v>3817</v>
      </c>
      <c r="C3631" t="s">
        <v>192</v>
      </c>
      <c r="D3631" t="s">
        <v>4963</v>
      </c>
      <c r="E3631" s="190" t="s">
        <v>6030</v>
      </c>
    </row>
    <row r="3632" spans="1:5" hidden="1" x14ac:dyDescent="0.25">
      <c r="A3632">
        <v>39802</v>
      </c>
      <c r="B3632" t="s">
        <v>3818</v>
      </c>
      <c r="C3632" t="s">
        <v>192</v>
      </c>
      <c r="D3632" t="s">
        <v>4963</v>
      </c>
      <c r="E3632" s="190" t="s">
        <v>6031</v>
      </c>
    </row>
    <row r="3633" spans="1:5" hidden="1" x14ac:dyDescent="0.25">
      <c r="A3633">
        <v>39803</v>
      </c>
      <c r="B3633" t="s">
        <v>3819</v>
      </c>
      <c r="C3633" t="s">
        <v>192</v>
      </c>
      <c r="D3633" t="s">
        <v>4963</v>
      </c>
      <c r="E3633" s="190" t="s">
        <v>6032</v>
      </c>
    </row>
    <row r="3634" spans="1:5" hidden="1" x14ac:dyDescent="0.25">
      <c r="A3634">
        <v>39800</v>
      </c>
      <c r="B3634" t="s">
        <v>3820</v>
      </c>
      <c r="C3634" t="s">
        <v>192</v>
      </c>
      <c r="D3634" t="s">
        <v>4963</v>
      </c>
      <c r="E3634" s="190" t="s">
        <v>6033</v>
      </c>
    </row>
    <row r="3635" spans="1:5" hidden="1" x14ac:dyDescent="0.25">
      <c r="A3635">
        <v>43837</v>
      </c>
      <c r="B3635" t="s">
        <v>3821</v>
      </c>
      <c r="C3635" t="s">
        <v>192</v>
      </c>
      <c r="D3635" t="s">
        <v>4963</v>
      </c>
      <c r="E3635" s="190" t="s">
        <v>8706</v>
      </c>
    </row>
    <row r="3636" spans="1:5" hidden="1" x14ac:dyDescent="0.25">
      <c r="A3636">
        <v>43836</v>
      </c>
      <c r="B3636" t="s">
        <v>3822</v>
      </c>
      <c r="C3636" t="s">
        <v>192</v>
      </c>
      <c r="D3636" t="s">
        <v>4963</v>
      </c>
      <c r="E3636" s="190" t="s">
        <v>8707</v>
      </c>
    </row>
    <row r="3637" spans="1:5" hidden="1" x14ac:dyDescent="0.25">
      <c r="A3637">
        <v>21059</v>
      </c>
      <c r="B3637" t="s">
        <v>3823</v>
      </c>
      <c r="C3637" t="s">
        <v>192</v>
      </c>
      <c r="D3637" t="s">
        <v>4963</v>
      </c>
      <c r="E3637" s="190" t="s">
        <v>8708</v>
      </c>
    </row>
    <row r="3638" spans="1:5" hidden="1" x14ac:dyDescent="0.25">
      <c r="A3638">
        <v>11234</v>
      </c>
      <c r="B3638" t="s">
        <v>3824</v>
      </c>
      <c r="C3638" t="s">
        <v>192</v>
      </c>
      <c r="D3638" t="s">
        <v>4963</v>
      </c>
      <c r="E3638" s="190" t="s">
        <v>8709</v>
      </c>
    </row>
    <row r="3639" spans="1:5" hidden="1" x14ac:dyDescent="0.25">
      <c r="A3639">
        <v>21060</v>
      </c>
      <c r="B3639" t="s">
        <v>3825</v>
      </c>
      <c r="C3639" t="s">
        <v>192</v>
      </c>
      <c r="D3639" t="s">
        <v>4963</v>
      </c>
      <c r="E3639" s="190" t="s">
        <v>8710</v>
      </c>
    </row>
    <row r="3640" spans="1:5" hidden="1" x14ac:dyDescent="0.25">
      <c r="A3640">
        <v>21061</v>
      </c>
      <c r="B3640" t="s">
        <v>3826</v>
      </c>
      <c r="C3640" t="s">
        <v>192</v>
      </c>
      <c r="D3640" t="s">
        <v>4963</v>
      </c>
      <c r="E3640" s="190" t="s">
        <v>5852</v>
      </c>
    </row>
    <row r="3641" spans="1:5" hidden="1" x14ac:dyDescent="0.25">
      <c r="A3641">
        <v>21062</v>
      </c>
      <c r="B3641" t="s">
        <v>3827</v>
      </c>
      <c r="C3641" t="s">
        <v>192</v>
      </c>
      <c r="D3641" t="s">
        <v>4963</v>
      </c>
      <c r="E3641" s="190" t="s">
        <v>8711</v>
      </c>
    </row>
    <row r="3642" spans="1:5" hidden="1" x14ac:dyDescent="0.25">
      <c r="A3642">
        <v>11708</v>
      </c>
      <c r="B3642" t="s">
        <v>3828</v>
      </c>
      <c r="C3642" t="s">
        <v>192</v>
      </c>
      <c r="D3642" t="s">
        <v>4963</v>
      </c>
      <c r="E3642" s="190" t="s">
        <v>7176</v>
      </c>
    </row>
    <row r="3643" spans="1:5" hidden="1" x14ac:dyDescent="0.25">
      <c r="A3643">
        <v>11709</v>
      </c>
      <c r="B3643" t="s">
        <v>3829</v>
      </c>
      <c r="C3643" t="s">
        <v>192</v>
      </c>
      <c r="D3643" t="s">
        <v>4963</v>
      </c>
      <c r="E3643" s="190" t="s">
        <v>6983</v>
      </c>
    </row>
    <row r="3644" spans="1:5" hidden="1" x14ac:dyDescent="0.25">
      <c r="A3644">
        <v>11710</v>
      </c>
      <c r="B3644" t="s">
        <v>3830</v>
      </c>
      <c r="C3644" t="s">
        <v>192</v>
      </c>
      <c r="D3644" t="s">
        <v>4963</v>
      </c>
      <c r="E3644" s="190" t="s">
        <v>8712</v>
      </c>
    </row>
    <row r="3645" spans="1:5" hidden="1" x14ac:dyDescent="0.25">
      <c r="A3645">
        <v>11707</v>
      </c>
      <c r="B3645" t="s">
        <v>3831</v>
      </c>
      <c r="C3645" t="s">
        <v>192</v>
      </c>
      <c r="D3645" t="s">
        <v>4963</v>
      </c>
      <c r="E3645" s="190" t="s">
        <v>8713</v>
      </c>
    </row>
    <row r="3646" spans="1:5" hidden="1" x14ac:dyDescent="0.25">
      <c r="A3646">
        <v>5102</v>
      </c>
      <c r="B3646" t="s">
        <v>3832</v>
      </c>
      <c r="C3646" t="s">
        <v>192</v>
      </c>
      <c r="D3646" t="s">
        <v>4963</v>
      </c>
      <c r="E3646" s="190" t="s">
        <v>211</v>
      </c>
    </row>
    <row r="3647" spans="1:5" hidden="1" x14ac:dyDescent="0.25">
      <c r="A3647">
        <v>11739</v>
      </c>
      <c r="B3647" t="s">
        <v>3833</v>
      </c>
      <c r="C3647" t="s">
        <v>192</v>
      </c>
      <c r="D3647" t="s">
        <v>4963</v>
      </c>
      <c r="E3647" s="190" t="s">
        <v>6933</v>
      </c>
    </row>
    <row r="3648" spans="1:5" hidden="1" x14ac:dyDescent="0.25">
      <c r="A3648">
        <v>11711</v>
      </c>
      <c r="B3648" t="s">
        <v>3835</v>
      </c>
      <c r="C3648" t="s">
        <v>192</v>
      </c>
      <c r="D3648" t="s">
        <v>4963</v>
      </c>
      <c r="E3648" s="190" t="s">
        <v>5219</v>
      </c>
    </row>
    <row r="3649" spans="1:5" hidden="1" x14ac:dyDescent="0.25">
      <c r="A3649">
        <v>11741</v>
      </c>
      <c r="B3649" t="s">
        <v>3836</v>
      </c>
      <c r="C3649" t="s">
        <v>192</v>
      </c>
      <c r="D3649" t="s">
        <v>4963</v>
      </c>
      <c r="E3649" s="190" t="s">
        <v>701</v>
      </c>
    </row>
    <row r="3650" spans="1:5" hidden="1" x14ac:dyDescent="0.25">
      <c r="A3650">
        <v>11745</v>
      </c>
      <c r="B3650" t="s">
        <v>3837</v>
      </c>
      <c r="C3650" t="s">
        <v>192</v>
      </c>
      <c r="D3650" t="s">
        <v>4963</v>
      </c>
      <c r="E3650" s="190" t="s">
        <v>5741</v>
      </c>
    </row>
    <row r="3651" spans="1:5" hidden="1" x14ac:dyDescent="0.25">
      <c r="A3651">
        <v>11743</v>
      </c>
      <c r="B3651" t="s">
        <v>3838</v>
      </c>
      <c r="C3651" t="s">
        <v>192</v>
      </c>
      <c r="D3651" t="s">
        <v>4963</v>
      </c>
      <c r="E3651" s="190" t="s">
        <v>5230</v>
      </c>
    </row>
    <row r="3652" spans="1:5" hidden="1" x14ac:dyDescent="0.25">
      <c r="A3652">
        <v>1088</v>
      </c>
      <c r="B3652" t="s">
        <v>3839</v>
      </c>
      <c r="C3652" t="s">
        <v>192</v>
      </c>
      <c r="D3652" t="s">
        <v>4977</v>
      </c>
      <c r="E3652" s="190" t="s">
        <v>7829</v>
      </c>
    </row>
    <row r="3653" spans="1:5" hidden="1" x14ac:dyDescent="0.25">
      <c r="A3653">
        <v>1086</v>
      </c>
      <c r="B3653" t="s">
        <v>3840</v>
      </c>
      <c r="C3653" t="s">
        <v>192</v>
      </c>
      <c r="D3653" t="s">
        <v>4977</v>
      </c>
      <c r="E3653" s="190" t="s">
        <v>6661</v>
      </c>
    </row>
    <row r="3654" spans="1:5" hidden="1" x14ac:dyDescent="0.25">
      <c r="A3654">
        <v>39374</v>
      </c>
      <c r="B3654" t="s">
        <v>3841</v>
      </c>
      <c r="C3654" t="s">
        <v>192</v>
      </c>
      <c r="D3654" t="s">
        <v>4966</v>
      </c>
      <c r="E3654" s="190" t="s">
        <v>6034</v>
      </c>
    </row>
    <row r="3655" spans="1:5" hidden="1" x14ac:dyDescent="0.25">
      <c r="A3655">
        <v>5104</v>
      </c>
      <c r="B3655" t="s">
        <v>6035</v>
      </c>
      <c r="C3655" t="s">
        <v>208</v>
      </c>
      <c r="D3655" t="s">
        <v>4963</v>
      </c>
      <c r="E3655" s="190" t="s">
        <v>8714</v>
      </c>
    </row>
    <row r="3656" spans="1:5" hidden="1" x14ac:dyDescent="0.25">
      <c r="A3656">
        <v>44530</v>
      </c>
      <c r="B3656" t="s">
        <v>3842</v>
      </c>
      <c r="C3656" t="s">
        <v>192</v>
      </c>
      <c r="D3656" t="s">
        <v>4963</v>
      </c>
      <c r="E3656" s="190" t="s">
        <v>6388</v>
      </c>
    </row>
    <row r="3657" spans="1:5" hidden="1" x14ac:dyDescent="0.25">
      <c r="A3657">
        <v>2710</v>
      </c>
      <c r="B3657" t="s">
        <v>3843</v>
      </c>
      <c r="C3657" t="s">
        <v>192</v>
      </c>
      <c r="D3657" t="s">
        <v>4963</v>
      </c>
      <c r="E3657" s="190" t="s">
        <v>8715</v>
      </c>
    </row>
    <row r="3658" spans="1:5" hidden="1" x14ac:dyDescent="0.25">
      <c r="A3658">
        <v>14575</v>
      </c>
      <c r="B3658" t="s">
        <v>3844</v>
      </c>
      <c r="C3658" t="s">
        <v>192</v>
      </c>
      <c r="D3658" t="s">
        <v>4977</v>
      </c>
      <c r="E3658" s="190" t="s">
        <v>8716</v>
      </c>
    </row>
    <row r="3659" spans="1:5" hidden="1" x14ac:dyDescent="0.25">
      <c r="A3659">
        <v>20043</v>
      </c>
      <c r="B3659" t="s">
        <v>6036</v>
      </c>
      <c r="C3659" t="s">
        <v>192</v>
      </c>
      <c r="D3659" t="s">
        <v>4963</v>
      </c>
      <c r="E3659" s="190" t="s">
        <v>8717</v>
      </c>
    </row>
    <row r="3660" spans="1:5" hidden="1" x14ac:dyDescent="0.25">
      <c r="A3660">
        <v>20044</v>
      </c>
      <c r="B3660" t="s">
        <v>6037</v>
      </c>
      <c r="C3660" t="s">
        <v>192</v>
      </c>
      <c r="D3660" t="s">
        <v>4963</v>
      </c>
      <c r="E3660" s="190" t="s">
        <v>8718</v>
      </c>
    </row>
    <row r="3661" spans="1:5" hidden="1" x14ac:dyDescent="0.25">
      <c r="A3661">
        <v>20042</v>
      </c>
      <c r="B3661" t="s">
        <v>6038</v>
      </c>
      <c r="C3661" t="s">
        <v>192</v>
      </c>
      <c r="D3661" t="s">
        <v>4963</v>
      </c>
      <c r="E3661" s="190" t="s">
        <v>5858</v>
      </c>
    </row>
    <row r="3662" spans="1:5" hidden="1" x14ac:dyDescent="0.25">
      <c r="A3662">
        <v>20046</v>
      </c>
      <c r="B3662" t="s">
        <v>6040</v>
      </c>
      <c r="C3662" t="s">
        <v>192</v>
      </c>
      <c r="D3662" t="s">
        <v>4963</v>
      </c>
      <c r="E3662" s="190" t="s">
        <v>8719</v>
      </c>
    </row>
    <row r="3663" spans="1:5" hidden="1" x14ac:dyDescent="0.25">
      <c r="A3663">
        <v>20047</v>
      </c>
      <c r="B3663" t="s">
        <v>6041</v>
      </c>
      <c r="C3663" t="s">
        <v>192</v>
      </c>
      <c r="D3663" t="s">
        <v>4963</v>
      </c>
      <c r="E3663" s="190" t="s">
        <v>8720</v>
      </c>
    </row>
    <row r="3664" spans="1:5" hidden="1" x14ac:dyDescent="0.25">
      <c r="A3664">
        <v>20045</v>
      </c>
      <c r="B3664" t="s">
        <v>6042</v>
      </c>
      <c r="C3664" t="s">
        <v>192</v>
      </c>
      <c r="D3664" t="s">
        <v>4963</v>
      </c>
      <c r="E3664" s="190" t="s">
        <v>5780</v>
      </c>
    </row>
    <row r="3665" spans="1:5" hidden="1" x14ac:dyDescent="0.25">
      <c r="A3665">
        <v>20972</v>
      </c>
      <c r="B3665" t="s">
        <v>3846</v>
      </c>
      <c r="C3665" t="s">
        <v>192</v>
      </c>
      <c r="D3665" t="s">
        <v>4963</v>
      </c>
      <c r="E3665" s="190" t="s">
        <v>6043</v>
      </c>
    </row>
    <row r="3666" spans="1:5" hidden="1" x14ac:dyDescent="0.25">
      <c r="A3666">
        <v>11321</v>
      </c>
      <c r="B3666" t="s">
        <v>3847</v>
      </c>
      <c r="C3666" t="s">
        <v>192</v>
      </c>
      <c r="D3666" t="s">
        <v>4977</v>
      </c>
      <c r="E3666" s="190" t="s">
        <v>5897</v>
      </c>
    </row>
    <row r="3667" spans="1:5" hidden="1" x14ac:dyDescent="0.25">
      <c r="A3667">
        <v>11323</v>
      </c>
      <c r="B3667" t="s">
        <v>3848</v>
      </c>
      <c r="C3667" t="s">
        <v>192</v>
      </c>
      <c r="D3667" t="s">
        <v>4977</v>
      </c>
      <c r="E3667" s="190" t="s">
        <v>8192</v>
      </c>
    </row>
    <row r="3668" spans="1:5" hidden="1" x14ac:dyDescent="0.25">
      <c r="A3668">
        <v>20327</v>
      </c>
      <c r="B3668" t="s">
        <v>3849</v>
      </c>
      <c r="C3668" t="s">
        <v>192</v>
      </c>
      <c r="D3668" t="s">
        <v>4977</v>
      </c>
      <c r="E3668" s="190" t="s">
        <v>8721</v>
      </c>
    </row>
    <row r="3669" spans="1:5" hidden="1" x14ac:dyDescent="0.25">
      <c r="A3669">
        <v>6034</v>
      </c>
      <c r="B3669" t="s">
        <v>3850</v>
      </c>
      <c r="C3669" t="s">
        <v>192</v>
      </c>
      <c r="D3669" t="s">
        <v>4963</v>
      </c>
      <c r="E3669" s="190" t="s">
        <v>319</v>
      </c>
    </row>
    <row r="3670" spans="1:5" hidden="1" x14ac:dyDescent="0.25">
      <c r="A3670">
        <v>6036</v>
      </c>
      <c r="B3670" t="s">
        <v>3851</v>
      </c>
      <c r="C3670" t="s">
        <v>192</v>
      </c>
      <c r="D3670" t="s">
        <v>4963</v>
      </c>
      <c r="E3670" s="190" t="s">
        <v>339</v>
      </c>
    </row>
    <row r="3671" spans="1:5" hidden="1" x14ac:dyDescent="0.25">
      <c r="A3671">
        <v>6031</v>
      </c>
      <c r="B3671" t="s">
        <v>3852</v>
      </c>
      <c r="C3671" t="s">
        <v>192</v>
      </c>
      <c r="D3671" t="s">
        <v>4966</v>
      </c>
      <c r="E3671" s="190" t="s">
        <v>1323</v>
      </c>
    </row>
    <row r="3672" spans="1:5" hidden="1" x14ac:dyDescent="0.25">
      <c r="A3672">
        <v>6029</v>
      </c>
      <c r="B3672" t="s">
        <v>3853</v>
      </c>
      <c r="C3672" t="s">
        <v>192</v>
      </c>
      <c r="D3672" t="s">
        <v>4963</v>
      </c>
      <c r="E3672" s="190" t="s">
        <v>380</v>
      </c>
    </row>
    <row r="3673" spans="1:5" hidden="1" x14ac:dyDescent="0.25">
      <c r="A3673">
        <v>6033</v>
      </c>
      <c r="B3673" t="s">
        <v>3854</v>
      </c>
      <c r="C3673" t="s">
        <v>192</v>
      </c>
      <c r="D3673" t="s">
        <v>4963</v>
      </c>
      <c r="E3673" s="190" t="s">
        <v>275</v>
      </c>
    </row>
    <row r="3674" spans="1:5" hidden="1" x14ac:dyDescent="0.25">
      <c r="A3674">
        <v>11672</v>
      </c>
      <c r="B3674" t="s">
        <v>3855</v>
      </c>
      <c r="C3674" t="s">
        <v>192</v>
      </c>
      <c r="D3674" t="s">
        <v>4963</v>
      </c>
      <c r="E3674" s="190" t="s">
        <v>6044</v>
      </c>
    </row>
    <row r="3675" spans="1:5" hidden="1" x14ac:dyDescent="0.25">
      <c r="A3675">
        <v>11669</v>
      </c>
      <c r="B3675" t="s">
        <v>3856</v>
      </c>
      <c r="C3675" t="s">
        <v>192</v>
      </c>
      <c r="D3675" t="s">
        <v>4963</v>
      </c>
      <c r="E3675" s="190" t="s">
        <v>6045</v>
      </c>
    </row>
    <row r="3676" spans="1:5" hidden="1" x14ac:dyDescent="0.25">
      <c r="A3676">
        <v>11670</v>
      </c>
      <c r="B3676" t="s">
        <v>3857</v>
      </c>
      <c r="C3676" t="s">
        <v>192</v>
      </c>
      <c r="D3676" t="s">
        <v>4963</v>
      </c>
      <c r="E3676" s="190" t="s">
        <v>362</v>
      </c>
    </row>
    <row r="3677" spans="1:5" hidden="1" x14ac:dyDescent="0.25">
      <c r="A3677">
        <v>20055</v>
      </c>
      <c r="B3677" t="s">
        <v>3858</v>
      </c>
      <c r="C3677" t="s">
        <v>192</v>
      </c>
      <c r="D3677" t="s">
        <v>4963</v>
      </c>
      <c r="E3677" s="190" t="s">
        <v>5430</v>
      </c>
    </row>
    <row r="3678" spans="1:5" hidden="1" x14ac:dyDescent="0.25">
      <c r="A3678">
        <v>11671</v>
      </c>
      <c r="B3678" t="s">
        <v>3859</v>
      </c>
      <c r="C3678" t="s">
        <v>192</v>
      </c>
      <c r="D3678" t="s">
        <v>4963</v>
      </c>
      <c r="E3678" s="190" t="s">
        <v>6046</v>
      </c>
    </row>
    <row r="3679" spans="1:5" hidden="1" x14ac:dyDescent="0.25">
      <c r="A3679">
        <v>6032</v>
      </c>
      <c r="B3679" t="s">
        <v>3860</v>
      </c>
      <c r="C3679" t="s">
        <v>192</v>
      </c>
      <c r="D3679" t="s">
        <v>4963</v>
      </c>
      <c r="E3679" s="190" t="s">
        <v>1680</v>
      </c>
    </row>
    <row r="3680" spans="1:5" hidden="1" x14ac:dyDescent="0.25">
      <c r="A3680">
        <v>11673</v>
      </c>
      <c r="B3680" t="s">
        <v>3861</v>
      </c>
      <c r="C3680" t="s">
        <v>192</v>
      </c>
      <c r="D3680" t="s">
        <v>4963</v>
      </c>
      <c r="E3680" s="190" t="s">
        <v>5999</v>
      </c>
    </row>
    <row r="3681" spans="1:5" hidden="1" x14ac:dyDescent="0.25">
      <c r="A3681">
        <v>11674</v>
      </c>
      <c r="B3681" t="s">
        <v>3862</v>
      </c>
      <c r="C3681" t="s">
        <v>192</v>
      </c>
      <c r="D3681" t="s">
        <v>4963</v>
      </c>
      <c r="E3681" s="190" t="s">
        <v>387</v>
      </c>
    </row>
    <row r="3682" spans="1:5" hidden="1" x14ac:dyDescent="0.25">
      <c r="A3682">
        <v>11675</v>
      </c>
      <c r="B3682" t="s">
        <v>3863</v>
      </c>
      <c r="C3682" t="s">
        <v>192</v>
      </c>
      <c r="D3682" t="s">
        <v>4963</v>
      </c>
      <c r="E3682" s="190" t="s">
        <v>5192</v>
      </c>
    </row>
    <row r="3683" spans="1:5" hidden="1" x14ac:dyDescent="0.25">
      <c r="A3683">
        <v>11676</v>
      </c>
      <c r="B3683" t="s">
        <v>3864</v>
      </c>
      <c r="C3683" t="s">
        <v>192</v>
      </c>
      <c r="D3683" t="s">
        <v>4963</v>
      </c>
      <c r="E3683" s="190" t="s">
        <v>5382</v>
      </c>
    </row>
    <row r="3684" spans="1:5" hidden="1" x14ac:dyDescent="0.25">
      <c r="A3684">
        <v>11677</v>
      </c>
      <c r="B3684" t="s">
        <v>3865</v>
      </c>
      <c r="C3684" t="s">
        <v>192</v>
      </c>
      <c r="D3684" t="s">
        <v>4963</v>
      </c>
      <c r="E3684" s="190" t="s">
        <v>6047</v>
      </c>
    </row>
    <row r="3685" spans="1:5" hidden="1" x14ac:dyDescent="0.25">
      <c r="A3685">
        <v>11678</v>
      </c>
      <c r="B3685" t="s">
        <v>3866</v>
      </c>
      <c r="C3685" t="s">
        <v>192</v>
      </c>
      <c r="D3685" t="s">
        <v>4963</v>
      </c>
      <c r="E3685" s="190" t="s">
        <v>6048</v>
      </c>
    </row>
    <row r="3686" spans="1:5" hidden="1" x14ac:dyDescent="0.25">
      <c r="A3686">
        <v>6038</v>
      </c>
      <c r="B3686" t="s">
        <v>3867</v>
      </c>
      <c r="C3686" t="s">
        <v>192</v>
      </c>
      <c r="D3686" t="s">
        <v>4963</v>
      </c>
      <c r="E3686" s="190" t="s">
        <v>259</v>
      </c>
    </row>
    <row r="3687" spans="1:5" hidden="1" x14ac:dyDescent="0.25">
      <c r="A3687">
        <v>11718</v>
      </c>
      <c r="B3687" t="s">
        <v>3868</v>
      </c>
      <c r="C3687" t="s">
        <v>192</v>
      </c>
      <c r="D3687" t="s">
        <v>4963</v>
      </c>
      <c r="E3687" s="190" t="s">
        <v>324</v>
      </c>
    </row>
    <row r="3688" spans="1:5" hidden="1" x14ac:dyDescent="0.25">
      <c r="A3688">
        <v>6037</v>
      </c>
      <c r="B3688" t="s">
        <v>3869</v>
      </c>
      <c r="C3688" t="s">
        <v>192</v>
      </c>
      <c r="D3688" t="s">
        <v>4963</v>
      </c>
      <c r="E3688" s="190" t="s">
        <v>6049</v>
      </c>
    </row>
    <row r="3689" spans="1:5" hidden="1" x14ac:dyDescent="0.25">
      <c r="A3689">
        <v>11719</v>
      </c>
      <c r="B3689" t="s">
        <v>3870</v>
      </c>
      <c r="C3689" t="s">
        <v>192</v>
      </c>
      <c r="D3689" t="s">
        <v>4963</v>
      </c>
      <c r="E3689" s="190" t="s">
        <v>6050</v>
      </c>
    </row>
    <row r="3690" spans="1:5" hidden="1" x14ac:dyDescent="0.25">
      <c r="A3690">
        <v>6019</v>
      </c>
      <c r="B3690" t="s">
        <v>3871</v>
      </c>
      <c r="C3690" t="s">
        <v>192</v>
      </c>
      <c r="D3690" t="s">
        <v>4963</v>
      </c>
      <c r="E3690" s="190" t="s">
        <v>6499</v>
      </c>
    </row>
    <row r="3691" spans="1:5" hidden="1" x14ac:dyDescent="0.25">
      <c r="A3691">
        <v>6010</v>
      </c>
      <c r="B3691" t="s">
        <v>3872</v>
      </c>
      <c r="C3691" t="s">
        <v>192</v>
      </c>
      <c r="D3691" t="s">
        <v>4963</v>
      </c>
      <c r="E3691" s="190" t="s">
        <v>6500</v>
      </c>
    </row>
    <row r="3692" spans="1:5" hidden="1" x14ac:dyDescent="0.25">
      <c r="A3692">
        <v>6017</v>
      </c>
      <c r="B3692" t="s">
        <v>3873</v>
      </c>
      <c r="C3692" t="s">
        <v>192</v>
      </c>
      <c r="D3692" t="s">
        <v>4963</v>
      </c>
      <c r="E3692" s="190" t="s">
        <v>6501</v>
      </c>
    </row>
    <row r="3693" spans="1:5" hidden="1" x14ac:dyDescent="0.25">
      <c r="A3693">
        <v>6020</v>
      </c>
      <c r="B3693" t="s">
        <v>3874</v>
      </c>
      <c r="C3693" t="s">
        <v>192</v>
      </c>
      <c r="D3693" t="s">
        <v>4963</v>
      </c>
      <c r="E3693" s="190" t="s">
        <v>5274</v>
      </c>
    </row>
    <row r="3694" spans="1:5" hidden="1" x14ac:dyDescent="0.25">
      <c r="A3694">
        <v>6028</v>
      </c>
      <c r="B3694" t="s">
        <v>3875</v>
      </c>
      <c r="C3694" t="s">
        <v>192</v>
      </c>
      <c r="D3694" t="s">
        <v>4963</v>
      </c>
      <c r="E3694" s="190" t="s">
        <v>6502</v>
      </c>
    </row>
    <row r="3695" spans="1:5" hidden="1" x14ac:dyDescent="0.25">
      <c r="A3695">
        <v>6011</v>
      </c>
      <c r="B3695" t="s">
        <v>3876</v>
      </c>
      <c r="C3695" t="s">
        <v>192</v>
      </c>
      <c r="D3695" t="s">
        <v>4963</v>
      </c>
      <c r="E3695" s="190" t="s">
        <v>6503</v>
      </c>
    </row>
    <row r="3696" spans="1:5" hidden="1" x14ac:dyDescent="0.25">
      <c r="A3696">
        <v>6012</v>
      </c>
      <c r="B3696" t="s">
        <v>3877</v>
      </c>
      <c r="C3696" t="s">
        <v>192</v>
      </c>
      <c r="D3696" t="s">
        <v>4963</v>
      </c>
      <c r="E3696" s="190" t="s">
        <v>6504</v>
      </c>
    </row>
    <row r="3697" spans="1:5" hidden="1" x14ac:dyDescent="0.25">
      <c r="A3697">
        <v>6016</v>
      </c>
      <c r="B3697" t="s">
        <v>3878</v>
      </c>
      <c r="C3697" t="s">
        <v>192</v>
      </c>
      <c r="D3697" t="s">
        <v>4963</v>
      </c>
      <c r="E3697" s="190" t="s">
        <v>6505</v>
      </c>
    </row>
    <row r="3698" spans="1:5" hidden="1" x14ac:dyDescent="0.25">
      <c r="A3698">
        <v>6027</v>
      </c>
      <c r="B3698" t="s">
        <v>3879</v>
      </c>
      <c r="C3698" t="s">
        <v>192</v>
      </c>
      <c r="D3698" t="s">
        <v>4963</v>
      </c>
      <c r="E3698" s="190" t="s">
        <v>6506</v>
      </c>
    </row>
    <row r="3699" spans="1:5" hidden="1" x14ac:dyDescent="0.25">
      <c r="A3699">
        <v>6013</v>
      </c>
      <c r="B3699" t="s">
        <v>3880</v>
      </c>
      <c r="C3699" t="s">
        <v>192</v>
      </c>
      <c r="D3699" t="s">
        <v>4963</v>
      </c>
      <c r="E3699" s="190" t="s">
        <v>6507</v>
      </c>
    </row>
    <row r="3700" spans="1:5" hidden="1" x14ac:dyDescent="0.25">
      <c r="A3700">
        <v>6015</v>
      </c>
      <c r="B3700" t="s">
        <v>3881</v>
      </c>
      <c r="C3700" t="s">
        <v>192</v>
      </c>
      <c r="D3700" t="s">
        <v>4963</v>
      </c>
      <c r="E3700" s="190" t="s">
        <v>6508</v>
      </c>
    </row>
    <row r="3701" spans="1:5" hidden="1" x14ac:dyDescent="0.25">
      <c r="A3701">
        <v>6014</v>
      </c>
      <c r="B3701" t="s">
        <v>3882</v>
      </c>
      <c r="C3701" t="s">
        <v>192</v>
      </c>
      <c r="D3701" t="s">
        <v>4963</v>
      </c>
      <c r="E3701" s="190" t="s">
        <v>6509</v>
      </c>
    </row>
    <row r="3702" spans="1:5" hidden="1" x14ac:dyDescent="0.25">
      <c r="A3702">
        <v>6006</v>
      </c>
      <c r="B3702" t="s">
        <v>3883</v>
      </c>
      <c r="C3702" t="s">
        <v>192</v>
      </c>
      <c r="D3702" t="s">
        <v>4963</v>
      </c>
      <c r="E3702" s="190" t="s">
        <v>6510</v>
      </c>
    </row>
    <row r="3703" spans="1:5" hidden="1" x14ac:dyDescent="0.25">
      <c r="A3703">
        <v>6005</v>
      </c>
      <c r="B3703" t="s">
        <v>3884</v>
      </c>
      <c r="C3703" t="s">
        <v>192</v>
      </c>
      <c r="D3703" t="s">
        <v>4966</v>
      </c>
      <c r="E3703" s="190" t="s">
        <v>5521</v>
      </c>
    </row>
    <row r="3704" spans="1:5" hidden="1" x14ac:dyDescent="0.25">
      <c r="A3704">
        <v>11756</v>
      </c>
      <c r="B3704" t="s">
        <v>3885</v>
      </c>
      <c r="C3704" t="s">
        <v>192</v>
      </c>
      <c r="D3704" t="s">
        <v>4963</v>
      </c>
      <c r="E3704" s="190" t="s">
        <v>5095</v>
      </c>
    </row>
    <row r="3705" spans="1:5" hidden="1" x14ac:dyDescent="0.25">
      <c r="A3705">
        <v>10904</v>
      </c>
      <c r="B3705" t="s">
        <v>3886</v>
      </c>
      <c r="C3705" t="s">
        <v>192</v>
      </c>
      <c r="D3705" t="s">
        <v>4966</v>
      </c>
      <c r="E3705" s="190" t="s">
        <v>2157</v>
      </c>
    </row>
    <row r="3706" spans="1:5" hidden="1" x14ac:dyDescent="0.25">
      <c r="A3706">
        <v>11752</v>
      </c>
      <c r="B3706" t="s">
        <v>3887</v>
      </c>
      <c r="C3706" t="s">
        <v>192</v>
      </c>
      <c r="D3706" t="s">
        <v>4963</v>
      </c>
      <c r="E3706" s="190" t="s">
        <v>5245</v>
      </c>
    </row>
    <row r="3707" spans="1:5" hidden="1" x14ac:dyDescent="0.25">
      <c r="A3707">
        <v>11753</v>
      </c>
      <c r="B3707" t="s">
        <v>3888</v>
      </c>
      <c r="C3707" t="s">
        <v>192</v>
      </c>
      <c r="D3707" t="s">
        <v>4963</v>
      </c>
      <c r="E3707" s="190" t="s">
        <v>6511</v>
      </c>
    </row>
    <row r="3708" spans="1:5" hidden="1" x14ac:dyDescent="0.25">
      <c r="A3708">
        <v>6021</v>
      </c>
      <c r="B3708" t="s">
        <v>3890</v>
      </c>
      <c r="C3708" t="s">
        <v>192</v>
      </c>
      <c r="D3708" t="s">
        <v>4963</v>
      </c>
      <c r="E3708" s="190" t="s">
        <v>6512</v>
      </c>
    </row>
    <row r="3709" spans="1:5" hidden="1" x14ac:dyDescent="0.25">
      <c r="A3709">
        <v>6024</v>
      </c>
      <c r="B3709" t="s">
        <v>3891</v>
      </c>
      <c r="C3709" t="s">
        <v>192</v>
      </c>
      <c r="D3709" t="s">
        <v>4963</v>
      </c>
      <c r="E3709" s="190" t="s">
        <v>6513</v>
      </c>
    </row>
    <row r="3710" spans="1:5" hidden="1" x14ac:dyDescent="0.25">
      <c r="A3710">
        <v>38379</v>
      </c>
      <c r="B3710" t="s">
        <v>3892</v>
      </c>
      <c r="C3710" t="s">
        <v>194</v>
      </c>
      <c r="D3710" t="s">
        <v>4963</v>
      </c>
      <c r="E3710" s="190" t="s">
        <v>8722</v>
      </c>
    </row>
    <row r="3711" spans="1:5" hidden="1" x14ac:dyDescent="0.25">
      <c r="A3711">
        <v>13897</v>
      </c>
      <c r="B3711" t="s">
        <v>3893</v>
      </c>
      <c r="C3711" t="s">
        <v>192</v>
      </c>
      <c r="D3711" t="s">
        <v>4977</v>
      </c>
      <c r="E3711" s="190" t="s">
        <v>8723</v>
      </c>
    </row>
    <row r="3712" spans="1:5" hidden="1" x14ac:dyDescent="0.25">
      <c r="A3712">
        <v>10640</v>
      </c>
      <c r="B3712" t="s">
        <v>3894</v>
      </c>
      <c r="C3712" t="s">
        <v>192</v>
      </c>
      <c r="D3712" t="s">
        <v>4977</v>
      </c>
      <c r="E3712" s="190" t="s">
        <v>8724</v>
      </c>
    </row>
    <row r="3713" spans="1:5" hidden="1" x14ac:dyDescent="0.25">
      <c r="A3713">
        <v>34357</v>
      </c>
      <c r="B3713" t="s">
        <v>3895</v>
      </c>
      <c r="C3713" t="s">
        <v>208</v>
      </c>
      <c r="D3713" t="s">
        <v>4963</v>
      </c>
      <c r="E3713" s="190" t="s">
        <v>8725</v>
      </c>
    </row>
    <row r="3714" spans="1:5" hidden="1" x14ac:dyDescent="0.25">
      <c r="A3714">
        <v>37329</v>
      </c>
      <c r="B3714" t="s">
        <v>3896</v>
      </c>
      <c r="C3714" t="s">
        <v>208</v>
      </c>
      <c r="D3714" t="s">
        <v>4963</v>
      </c>
      <c r="E3714" s="190" t="s">
        <v>8726</v>
      </c>
    </row>
    <row r="3715" spans="1:5" hidden="1" x14ac:dyDescent="0.25">
      <c r="A3715">
        <v>2510</v>
      </c>
      <c r="B3715" t="s">
        <v>3897</v>
      </c>
      <c r="C3715" t="s">
        <v>192</v>
      </c>
      <c r="D3715" t="s">
        <v>4977</v>
      </c>
      <c r="E3715" s="190" t="s">
        <v>8727</v>
      </c>
    </row>
    <row r="3716" spans="1:5" hidden="1" x14ac:dyDescent="0.25">
      <c r="A3716">
        <v>12359</v>
      </c>
      <c r="B3716" t="s">
        <v>3898</v>
      </c>
      <c r="C3716" t="s">
        <v>192</v>
      </c>
      <c r="D3716" t="s">
        <v>4963</v>
      </c>
      <c r="E3716" s="190" t="s">
        <v>6935</v>
      </c>
    </row>
    <row r="3717" spans="1:5" hidden="1" x14ac:dyDescent="0.25">
      <c r="A3717">
        <v>7353</v>
      </c>
      <c r="B3717" t="s">
        <v>3899</v>
      </c>
      <c r="C3717" t="s">
        <v>193</v>
      </c>
      <c r="D3717" t="s">
        <v>4963</v>
      </c>
      <c r="E3717" s="190" t="s">
        <v>8728</v>
      </c>
    </row>
    <row r="3718" spans="1:5" hidden="1" x14ac:dyDescent="0.25">
      <c r="A3718">
        <v>36144</v>
      </c>
      <c r="B3718" t="s">
        <v>3900</v>
      </c>
      <c r="C3718" t="s">
        <v>192</v>
      </c>
      <c r="D3718" t="s">
        <v>4963</v>
      </c>
      <c r="E3718" s="190" t="s">
        <v>8729</v>
      </c>
    </row>
    <row r="3719" spans="1:5" hidden="1" x14ac:dyDescent="0.25">
      <c r="A3719">
        <v>10518</v>
      </c>
      <c r="B3719" t="s">
        <v>3901</v>
      </c>
      <c r="C3719" t="s">
        <v>192</v>
      </c>
      <c r="D3719" t="s">
        <v>4977</v>
      </c>
      <c r="E3719" s="190" t="s">
        <v>8730</v>
      </c>
    </row>
    <row r="3720" spans="1:5" hidden="1" x14ac:dyDescent="0.25">
      <c r="A3720">
        <v>36530</v>
      </c>
      <c r="B3720" t="s">
        <v>3902</v>
      </c>
      <c r="C3720" t="s">
        <v>192</v>
      </c>
      <c r="D3720" t="s">
        <v>4963</v>
      </c>
      <c r="E3720" s="190" t="s">
        <v>8731</v>
      </c>
    </row>
    <row r="3721" spans="1:5" hidden="1" x14ac:dyDescent="0.25">
      <c r="A3721">
        <v>6046</v>
      </c>
      <c r="B3721" t="s">
        <v>3903</v>
      </c>
      <c r="C3721" t="s">
        <v>192</v>
      </c>
      <c r="D3721" t="s">
        <v>4966</v>
      </c>
      <c r="E3721" s="190" t="s">
        <v>8732</v>
      </c>
    </row>
    <row r="3722" spans="1:5" hidden="1" x14ac:dyDescent="0.25">
      <c r="A3722">
        <v>36531</v>
      </c>
      <c r="B3722" t="s">
        <v>3904</v>
      </c>
      <c r="C3722" t="s">
        <v>192</v>
      </c>
      <c r="D3722" t="s">
        <v>4963</v>
      </c>
      <c r="E3722" s="190" t="s">
        <v>8733</v>
      </c>
    </row>
    <row r="3723" spans="1:5" hidden="1" x14ac:dyDescent="0.25">
      <c r="A3723">
        <v>34684</v>
      </c>
      <c r="B3723" t="s">
        <v>3905</v>
      </c>
      <c r="C3723" t="s">
        <v>191</v>
      </c>
      <c r="D3723" t="s">
        <v>4977</v>
      </c>
      <c r="E3723" s="190" t="s">
        <v>8734</v>
      </c>
    </row>
    <row r="3724" spans="1:5" hidden="1" x14ac:dyDescent="0.25">
      <c r="A3724">
        <v>34683</v>
      </c>
      <c r="B3724" t="s">
        <v>3906</v>
      </c>
      <c r="C3724" t="s">
        <v>191</v>
      </c>
      <c r="D3724" t="s">
        <v>4977</v>
      </c>
      <c r="E3724" s="190" t="s">
        <v>8735</v>
      </c>
    </row>
    <row r="3725" spans="1:5" hidden="1" x14ac:dyDescent="0.25">
      <c r="A3725">
        <v>533</v>
      </c>
      <c r="B3725" t="s">
        <v>3907</v>
      </c>
      <c r="C3725" t="s">
        <v>191</v>
      </c>
      <c r="D3725" t="s">
        <v>4963</v>
      </c>
      <c r="E3725" s="190" t="s">
        <v>8224</v>
      </c>
    </row>
    <row r="3726" spans="1:5" hidden="1" x14ac:dyDescent="0.25">
      <c r="A3726">
        <v>10515</v>
      </c>
      <c r="B3726" t="s">
        <v>3908</v>
      </c>
      <c r="C3726" t="s">
        <v>191</v>
      </c>
      <c r="D3726" t="s">
        <v>4963</v>
      </c>
      <c r="E3726" s="190" t="s">
        <v>8736</v>
      </c>
    </row>
    <row r="3727" spans="1:5" hidden="1" x14ac:dyDescent="0.25">
      <c r="A3727">
        <v>536</v>
      </c>
      <c r="B3727" t="s">
        <v>3909</v>
      </c>
      <c r="C3727" t="s">
        <v>191</v>
      </c>
      <c r="D3727" t="s">
        <v>4966</v>
      </c>
      <c r="E3727" s="190" t="s">
        <v>8737</v>
      </c>
    </row>
    <row r="3728" spans="1:5" hidden="1" x14ac:dyDescent="0.25">
      <c r="A3728">
        <v>153</v>
      </c>
      <c r="B3728" t="s">
        <v>3910</v>
      </c>
      <c r="C3728" t="s">
        <v>193</v>
      </c>
      <c r="D3728" t="s">
        <v>4963</v>
      </c>
      <c r="E3728" s="190" t="s">
        <v>6937</v>
      </c>
    </row>
    <row r="3729" spans="1:5" hidden="1" x14ac:dyDescent="0.25">
      <c r="A3729">
        <v>34682</v>
      </c>
      <c r="B3729" t="s">
        <v>3912</v>
      </c>
      <c r="C3729" t="s">
        <v>191</v>
      </c>
      <c r="D3729" t="s">
        <v>4977</v>
      </c>
      <c r="E3729" s="190" t="s">
        <v>8738</v>
      </c>
    </row>
    <row r="3730" spans="1:5" hidden="1" x14ac:dyDescent="0.25">
      <c r="A3730">
        <v>20205</v>
      </c>
      <c r="B3730" t="s">
        <v>6052</v>
      </c>
      <c r="C3730" t="s">
        <v>194</v>
      </c>
      <c r="D3730" t="s">
        <v>4963</v>
      </c>
      <c r="E3730" s="190" t="s">
        <v>656</v>
      </c>
    </row>
    <row r="3731" spans="1:5" hidden="1" x14ac:dyDescent="0.25">
      <c r="A3731">
        <v>4412</v>
      </c>
      <c r="B3731" t="s">
        <v>6053</v>
      </c>
      <c r="C3731" t="s">
        <v>194</v>
      </c>
      <c r="D3731" t="s">
        <v>4963</v>
      </c>
      <c r="E3731" s="190" t="s">
        <v>268</v>
      </c>
    </row>
    <row r="3732" spans="1:5" hidden="1" x14ac:dyDescent="0.25">
      <c r="A3732">
        <v>4408</v>
      </c>
      <c r="B3732" t="s">
        <v>6054</v>
      </c>
      <c r="C3732" t="s">
        <v>194</v>
      </c>
      <c r="D3732" t="s">
        <v>4963</v>
      </c>
      <c r="E3732" s="190" t="s">
        <v>5747</v>
      </c>
    </row>
    <row r="3733" spans="1:5" hidden="1" x14ac:dyDescent="0.25">
      <c r="A3733">
        <v>36250</v>
      </c>
      <c r="B3733" t="s">
        <v>3913</v>
      </c>
      <c r="C3733" t="s">
        <v>194</v>
      </c>
      <c r="D3733" t="s">
        <v>4963</v>
      </c>
      <c r="E3733" s="190" t="s">
        <v>656</v>
      </c>
    </row>
    <row r="3734" spans="1:5" hidden="1" x14ac:dyDescent="0.25">
      <c r="A3734">
        <v>10857</v>
      </c>
      <c r="B3734" t="s">
        <v>3914</v>
      </c>
      <c r="C3734" t="s">
        <v>194</v>
      </c>
      <c r="D3734" t="s">
        <v>4977</v>
      </c>
      <c r="E3734" s="190" t="s">
        <v>6938</v>
      </c>
    </row>
    <row r="3735" spans="1:5" hidden="1" x14ac:dyDescent="0.25">
      <c r="A3735">
        <v>4803</v>
      </c>
      <c r="B3735" t="s">
        <v>3915</v>
      </c>
      <c r="C3735" t="s">
        <v>194</v>
      </c>
      <c r="D3735" t="s">
        <v>4963</v>
      </c>
      <c r="E3735" s="190" t="s">
        <v>8739</v>
      </c>
    </row>
    <row r="3736" spans="1:5" hidden="1" x14ac:dyDescent="0.25">
      <c r="A3736">
        <v>6186</v>
      </c>
      <c r="B3736" t="s">
        <v>3916</v>
      </c>
      <c r="C3736" t="s">
        <v>194</v>
      </c>
      <c r="D3736" t="s">
        <v>4977</v>
      </c>
      <c r="E3736" s="190" t="s">
        <v>6055</v>
      </c>
    </row>
    <row r="3737" spans="1:5" hidden="1" x14ac:dyDescent="0.25">
      <c r="A3737">
        <v>4829</v>
      </c>
      <c r="B3737" t="s">
        <v>3917</v>
      </c>
      <c r="C3737" t="s">
        <v>194</v>
      </c>
      <c r="D3737" t="s">
        <v>4963</v>
      </c>
      <c r="E3737" s="190" t="s">
        <v>8740</v>
      </c>
    </row>
    <row r="3738" spans="1:5" hidden="1" x14ac:dyDescent="0.25">
      <c r="A3738">
        <v>39829</v>
      </c>
      <c r="B3738" t="s">
        <v>3918</v>
      </c>
      <c r="C3738" t="s">
        <v>194</v>
      </c>
      <c r="D3738" t="s">
        <v>4966</v>
      </c>
      <c r="E3738" s="190" t="s">
        <v>7388</v>
      </c>
    </row>
    <row r="3739" spans="1:5" hidden="1" x14ac:dyDescent="0.25">
      <c r="A3739">
        <v>20231</v>
      </c>
      <c r="B3739" t="s">
        <v>3919</v>
      </c>
      <c r="C3739" t="s">
        <v>194</v>
      </c>
      <c r="D3739" t="s">
        <v>4963</v>
      </c>
      <c r="E3739" s="190" t="s">
        <v>6653</v>
      </c>
    </row>
    <row r="3740" spans="1:5" hidden="1" x14ac:dyDescent="0.25">
      <c r="A3740">
        <v>4804</v>
      </c>
      <c r="B3740" t="s">
        <v>3920</v>
      </c>
      <c r="C3740" t="s">
        <v>194</v>
      </c>
      <c r="D3740" t="s">
        <v>4963</v>
      </c>
      <c r="E3740" s="190" t="s">
        <v>8741</v>
      </c>
    </row>
    <row r="3741" spans="1:5" hidden="1" x14ac:dyDescent="0.25">
      <c r="A3741">
        <v>34680</v>
      </c>
      <c r="B3741" t="s">
        <v>3921</v>
      </c>
      <c r="C3741" t="s">
        <v>194</v>
      </c>
      <c r="D3741" t="s">
        <v>4977</v>
      </c>
      <c r="E3741" s="190" t="s">
        <v>8742</v>
      </c>
    </row>
    <row r="3742" spans="1:5" hidden="1" x14ac:dyDescent="0.25">
      <c r="A3742">
        <v>11573</v>
      </c>
      <c r="B3742" t="s">
        <v>3922</v>
      </c>
      <c r="C3742" t="s">
        <v>192</v>
      </c>
      <c r="D3742" t="s">
        <v>4963</v>
      </c>
      <c r="E3742" s="190" t="s">
        <v>379</v>
      </c>
    </row>
    <row r="3743" spans="1:5" hidden="1" x14ac:dyDescent="0.25">
      <c r="A3743">
        <v>38401</v>
      </c>
      <c r="B3743" t="s">
        <v>3923</v>
      </c>
      <c r="C3743" t="s">
        <v>192</v>
      </c>
      <c r="D3743" t="s">
        <v>4963</v>
      </c>
      <c r="E3743" s="190" t="s">
        <v>6372</v>
      </c>
    </row>
    <row r="3744" spans="1:5" hidden="1" x14ac:dyDescent="0.25">
      <c r="A3744">
        <v>11575</v>
      </c>
      <c r="B3744" t="s">
        <v>3924</v>
      </c>
      <c r="C3744" t="s">
        <v>192</v>
      </c>
      <c r="D3744" t="s">
        <v>4963</v>
      </c>
      <c r="E3744" s="190" t="s">
        <v>6056</v>
      </c>
    </row>
    <row r="3745" spans="1:5" hidden="1" x14ac:dyDescent="0.25">
      <c r="A3745">
        <v>38179</v>
      </c>
      <c r="B3745" t="s">
        <v>3925</v>
      </c>
      <c r="C3745" t="s">
        <v>192</v>
      </c>
      <c r="D3745" t="s">
        <v>4963</v>
      </c>
      <c r="E3745" s="190" t="s">
        <v>6057</v>
      </c>
    </row>
    <row r="3746" spans="1:5" hidden="1" x14ac:dyDescent="0.25">
      <c r="A3746">
        <v>20256</v>
      </c>
      <c r="B3746" t="s">
        <v>3926</v>
      </c>
      <c r="C3746" t="s">
        <v>192</v>
      </c>
      <c r="D3746" t="s">
        <v>4963</v>
      </c>
      <c r="E3746" s="190" t="s">
        <v>2334</v>
      </c>
    </row>
    <row r="3747" spans="1:5" hidden="1" x14ac:dyDescent="0.25">
      <c r="A3747">
        <v>14511</v>
      </c>
      <c r="B3747" t="s">
        <v>3927</v>
      </c>
      <c r="C3747" t="s">
        <v>192</v>
      </c>
      <c r="D3747" t="s">
        <v>4977</v>
      </c>
      <c r="E3747" s="190" t="s">
        <v>8743</v>
      </c>
    </row>
    <row r="3748" spans="1:5" hidden="1" x14ac:dyDescent="0.25">
      <c r="A3748">
        <v>10642</v>
      </c>
      <c r="B3748" t="s">
        <v>3928</v>
      </c>
      <c r="C3748" t="s">
        <v>192</v>
      </c>
      <c r="D3748" t="s">
        <v>4977</v>
      </c>
      <c r="E3748" s="190" t="s">
        <v>8744</v>
      </c>
    </row>
    <row r="3749" spans="1:5" hidden="1" x14ac:dyDescent="0.25">
      <c r="A3749">
        <v>14489</v>
      </c>
      <c r="B3749" t="s">
        <v>3929</v>
      </c>
      <c r="C3749" t="s">
        <v>192</v>
      </c>
      <c r="D3749" t="s">
        <v>4977</v>
      </c>
      <c r="E3749" s="190" t="s">
        <v>8745</v>
      </c>
    </row>
    <row r="3750" spans="1:5" hidden="1" x14ac:dyDescent="0.25">
      <c r="A3750">
        <v>14513</v>
      </c>
      <c r="B3750" t="s">
        <v>3930</v>
      </c>
      <c r="C3750" t="s">
        <v>192</v>
      </c>
      <c r="D3750" t="s">
        <v>4977</v>
      </c>
      <c r="E3750" s="190" t="s">
        <v>8746</v>
      </c>
    </row>
    <row r="3751" spans="1:5" hidden="1" x14ac:dyDescent="0.25">
      <c r="A3751">
        <v>13600</v>
      </c>
      <c r="B3751" t="s">
        <v>3931</v>
      </c>
      <c r="C3751" t="s">
        <v>192</v>
      </c>
      <c r="D3751" t="s">
        <v>4977</v>
      </c>
      <c r="E3751" s="190" t="s">
        <v>8747</v>
      </c>
    </row>
    <row r="3752" spans="1:5" hidden="1" x14ac:dyDescent="0.25">
      <c r="A3752">
        <v>10646</v>
      </c>
      <c r="B3752" t="s">
        <v>3932</v>
      </c>
      <c r="C3752" t="s">
        <v>192</v>
      </c>
      <c r="D3752" t="s">
        <v>4977</v>
      </c>
      <c r="E3752" s="190" t="s">
        <v>8748</v>
      </c>
    </row>
    <row r="3753" spans="1:5" hidden="1" x14ac:dyDescent="0.25">
      <c r="A3753">
        <v>6070</v>
      </c>
      <c r="B3753" t="s">
        <v>3933</v>
      </c>
      <c r="C3753" t="s">
        <v>192</v>
      </c>
      <c r="D3753" t="s">
        <v>4977</v>
      </c>
      <c r="E3753" s="190" t="s">
        <v>8749</v>
      </c>
    </row>
    <row r="3754" spans="1:5" hidden="1" x14ac:dyDescent="0.25">
      <c r="A3754">
        <v>6069</v>
      </c>
      <c r="B3754" t="s">
        <v>3934</v>
      </c>
      <c r="C3754" t="s">
        <v>192</v>
      </c>
      <c r="D3754" t="s">
        <v>4977</v>
      </c>
      <c r="E3754" s="190" t="s">
        <v>8750</v>
      </c>
    </row>
    <row r="3755" spans="1:5" hidden="1" x14ac:dyDescent="0.25">
      <c r="A3755">
        <v>14626</v>
      </c>
      <c r="B3755" t="s">
        <v>3935</v>
      </c>
      <c r="C3755" t="s">
        <v>192</v>
      </c>
      <c r="D3755" t="s">
        <v>4977</v>
      </c>
      <c r="E3755" s="190" t="s">
        <v>8751</v>
      </c>
    </row>
    <row r="3756" spans="1:5" hidden="1" x14ac:dyDescent="0.25">
      <c r="A3756">
        <v>6067</v>
      </c>
      <c r="B3756" t="s">
        <v>3936</v>
      </c>
      <c r="C3756" t="s">
        <v>192</v>
      </c>
      <c r="D3756" t="s">
        <v>4977</v>
      </c>
      <c r="E3756" s="190" t="s">
        <v>8752</v>
      </c>
    </row>
    <row r="3757" spans="1:5" hidden="1" x14ac:dyDescent="0.25">
      <c r="A3757">
        <v>38393</v>
      </c>
      <c r="B3757" t="s">
        <v>3937</v>
      </c>
      <c r="C3757" t="s">
        <v>192</v>
      </c>
      <c r="D3757" t="s">
        <v>4966</v>
      </c>
      <c r="E3757" s="190" t="s">
        <v>8753</v>
      </c>
    </row>
    <row r="3758" spans="1:5" hidden="1" x14ac:dyDescent="0.25">
      <c r="A3758">
        <v>38390</v>
      </c>
      <c r="B3758" t="s">
        <v>3938</v>
      </c>
      <c r="C3758" t="s">
        <v>192</v>
      </c>
      <c r="D3758" t="s">
        <v>4963</v>
      </c>
      <c r="E3758" s="190" t="s">
        <v>6577</v>
      </c>
    </row>
    <row r="3759" spans="1:5" hidden="1" x14ac:dyDescent="0.25">
      <c r="A3759">
        <v>36532</v>
      </c>
      <c r="B3759" t="s">
        <v>3939</v>
      </c>
      <c r="C3759" t="s">
        <v>192</v>
      </c>
      <c r="D3759" t="s">
        <v>4963</v>
      </c>
      <c r="E3759" s="190" t="s">
        <v>8754</v>
      </c>
    </row>
    <row r="3760" spans="1:5" hidden="1" x14ac:dyDescent="0.25">
      <c r="A3760">
        <v>11578</v>
      </c>
      <c r="B3760" t="s">
        <v>3940</v>
      </c>
      <c r="C3760" t="s">
        <v>192</v>
      </c>
      <c r="D3760" t="s">
        <v>4963</v>
      </c>
      <c r="E3760" s="190" t="s">
        <v>6058</v>
      </c>
    </row>
    <row r="3761" spans="1:5" hidden="1" x14ac:dyDescent="0.25">
      <c r="A3761">
        <v>11577</v>
      </c>
      <c r="B3761" t="s">
        <v>3941</v>
      </c>
      <c r="C3761" t="s">
        <v>192</v>
      </c>
      <c r="D3761" t="s">
        <v>4963</v>
      </c>
      <c r="E3761" s="190" t="s">
        <v>4533</v>
      </c>
    </row>
    <row r="3762" spans="1:5" hidden="1" x14ac:dyDescent="0.25">
      <c r="A3762">
        <v>42432</v>
      </c>
      <c r="B3762" t="s">
        <v>3942</v>
      </c>
      <c r="C3762" t="s">
        <v>192</v>
      </c>
      <c r="D3762" t="s">
        <v>4977</v>
      </c>
      <c r="E3762" s="190" t="s">
        <v>6059</v>
      </c>
    </row>
    <row r="3763" spans="1:5" hidden="1" x14ac:dyDescent="0.25">
      <c r="A3763">
        <v>42437</v>
      </c>
      <c r="B3763" t="s">
        <v>3943</v>
      </c>
      <c r="C3763" t="s">
        <v>192</v>
      </c>
      <c r="D3763" t="s">
        <v>4977</v>
      </c>
      <c r="E3763" s="190" t="s">
        <v>6060</v>
      </c>
    </row>
    <row r="3764" spans="1:5" hidden="1" x14ac:dyDescent="0.25">
      <c r="A3764">
        <v>1116</v>
      </c>
      <c r="B3764" t="s">
        <v>3944</v>
      </c>
      <c r="C3764" t="s">
        <v>194</v>
      </c>
      <c r="D3764" t="s">
        <v>4963</v>
      </c>
      <c r="E3764" s="190" t="s">
        <v>368</v>
      </c>
    </row>
    <row r="3765" spans="1:5" hidden="1" x14ac:dyDescent="0.25">
      <c r="A3765">
        <v>1115</v>
      </c>
      <c r="B3765" t="s">
        <v>3946</v>
      </c>
      <c r="C3765" t="s">
        <v>194</v>
      </c>
      <c r="D3765" t="s">
        <v>4963</v>
      </c>
      <c r="E3765" s="190" t="s">
        <v>6061</v>
      </c>
    </row>
    <row r="3766" spans="1:5" hidden="1" x14ac:dyDescent="0.25">
      <c r="A3766">
        <v>1113</v>
      </c>
      <c r="B3766" t="s">
        <v>3947</v>
      </c>
      <c r="C3766" t="s">
        <v>194</v>
      </c>
      <c r="D3766" t="s">
        <v>4963</v>
      </c>
      <c r="E3766" s="190" t="s">
        <v>4745</v>
      </c>
    </row>
    <row r="3767" spans="1:5" hidden="1" x14ac:dyDescent="0.25">
      <c r="A3767">
        <v>1114</v>
      </c>
      <c r="B3767" t="s">
        <v>3948</v>
      </c>
      <c r="C3767" t="s">
        <v>194</v>
      </c>
      <c r="D3767" t="s">
        <v>4963</v>
      </c>
      <c r="E3767" s="190" t="s">
        <v>2002</v>
      </c>
    </row>
    <row r="3768" spans="1:5" hidden="1" x14ac:dyDescent="0.25">
      <c r="A3768">
        <v>40873</v>
      </c>
      <c r="B3768" t="s">
        <v>3949</v>
      </c>
      <c r="C3768" t="s">
        <v>194</v>
      </c>
      <c r="D3768" t="s">
        <v>4963</v>
      </c>
      <c r="E3768" s="190" t="s">
        <v>5385</v>
      </c>
    </row>
    <row r="3769" spans="1:5" hidden="1" x14ac:dyDescent="0.25">
      <c r="A3769">
        <v>20214</v>
      </c>
      <c r="B3769" t="s">
        <v>3950</v>
      </c>
      <c r="C3769" t="s">
        <v>192</v>
      </c>
      <c r="D3769" t="s">
        <v>4963</v>
      </c>
      <c r="E3769" s="190" t="s">
        <v>8755</v>
      </c>
    </row>
    <row r="3770" spans="1:5" hidden="1" x14ac:dyDescent="0.25">
      <c r="A3770">
        <v>7237</v>
      </c>
      <c r="B3770" t="s">
        <v>3951</v>
      </c>
      <c r="C3770" t="s">
        <v>192</v>
      </c>
      <c r="D3770" t="s">
        <v>4963</v>
      </c>
      <c r="E3770" s="190" t="s">
        <v>7854</v>
      </c>
    </row>
    <row r="3771" spans="1:5" hidden="1" x14ac:dyDescent="0.25">
      <c r="A3771">
        <v>11757</v>
      </c>
      <c r="B3771" t="s">
        <v>3952</v>
      </c>
      <c r="C3771" t="s">
        <v>192</v>
      </c>
      <c r="D3771" t="s">
        <v>4966</v>
      </c>
      <c r="E3771" s="190" t="s">
        <v>421</v>
      </c>
    </row>
    <row r="3772" spans="1:5" hidden="1" x14ac:dyDescent="0.25">
      <c r="A3772">
        <v>11758</v>
      </c>
      <c r="B3772" t="s">
        <v>3953</v>
      </c>
      <c r="C3772" t="s">
        <v>192</v>
      </c>
      <c r="D3772" t="s">
        <v>4966</v>
      </c>
      <c r="E3772" s="190" t="s">
        <v>6940</v>
      </c>
    </row>
    <row r="3773" spans="1:5" hidden="1" x14ac:dyDescent="0.25">
      <c r="A3773">
        <v>37526</v>
      </c>
      <c r="B3773" t="s">
        <v>3954</v>
      </c>
      <c r="C3773" t="s">
        <v>192</v>
      </c>
      <c r="D3773" t="s">
        <v>4963</v>
      </c>
      <c r="E3773" s="190" t="s">
        <v>366</v>
      </c>
    </row>
    <row r="3774" spans="1:5" hidden="1" x14ac:dyDescent="0.25">
      <c r="A3774">
        <v>6076</v>
      </c>
      <c r="B3774" t="s">
        <v>3955</v>
      </c>
      <c r="C3774" t="s">
        <v>222</v>
      </c>
      <c r="D3774" t="s">
        <v>4977</v>
      </c>
      <c r="E3774" s="190" t="s">
        <v>8756</v>
      </c>
    </row>
    <row r="3775" spans="1:5" hidden="1" x14ac:dyDescent="0.25">
      <c r="A3775">
        <v>13109</v>
      </c>
      <c r="B3775" t="s">
        <v>8757</v>
      </c>
      <c r="C3775" t="s">
        <v>192</v>
      </c>
      <c r="D3775" t="s">
        <v>4977</v>
      </c>
      <c r="E3775" s="190" t="s">
        <v>6062</v>
      </c>
    </row>
    <row r="3776" spans="1:5" hidden="1" x14ac:dyDescent="0.25">
      <c r="A3776">
        <v>13110</v>
      </c>
      <c r="B3776" t="s">
        <v>8758</v>
      </c>
      <c r="C3776" t="s">
        <v>192</v>
      </c>
      <c r="D3776" t="s">
        <v>4977</v>
      </c>
      <c r="E3776" s="190" t="s">
        <v>6063</v>
      </c>
    </row>
    <row r="3777" spans="1:5" hidden="1" x14ac:dyDescent="0.25">
      <c r="A3777">
        <v>7581</v>
      </c>
      <c r="B3777" t="s">
        <v>3956</v>
      </c>
      <c r="C3777" t="s">
        <v>192</v>
      </c>
      <c r="D3777" t="s">
        <v>4977</v>
      </c>
      <c r="E3777" s="190" t="s">
        <v>8759</v>
      </c>
    </row>
    <row r="3778" spans="1:5" hidden="1" x14ac:dyDescent="0.25">
      <c r="A3778">
        <v>4509</v>
      </c>
      <c r="B3778" t="s">
        <v>3957</v>
      </c>
      <c r="C3778" t="s">
        <v>194</v>
      </c>
      <c r="D3778" t="s">
        <v>4963</v>
      </c>
      <c r="E3778" s="190" t="s">
        <v>6941</v>
      </c>
    </row>
    <row r="3779" spans="1:5" hidden="1" x14ac:dyDescent="0.25">
      <c r="A3779">
        <v>4512</v>
      </c>
      <c r="B3779" t="s">
        <v>3958</v>
      </c>
      <c r="C3779" t="s">
        <v>194</v>
      </c>
      <c r="D3779" t="s">
        <v>4963</v>
      </c>
      <c r="E3779" s="190" t="s">
        <v>207</v>
      </c>
    </row>
    <row r="3780" spans="1:5" hidden="1" x14ac:dyDescent="0.25">
      <c r="A3780">
        <v>4517</v>
      </c>
      <c r="B3780" t="s">
        <v>3959</v>
      </c>
      <c r="C3780" t="s">
        <v>194</v>
      </c>
      <c r="D3780" t="s">
        <v>4963</v>
      </c>
      <c r="E3780" s="190" t="s">
        <v>5052</v>
      </c>
    </row>
    <row r="3781" spans="1:5" hidden="1" x14ac:dyDescent="0.25">
      <c r="A3781">
        <v>20206</v>
      </c>
      <c r="B3781" t="s">
        <v>6064</v>
      </c>
      <c r="C3781" t="s">
        <v>194</v>
      </c>
      <c r="D3781" t="s">
        <v>4963</v>
      </c>
      <c r="E3781" s="190" t="s">
        <v>6942</v>
      </c>
    </row>
    <row r="3782" spans="1:5" hidden="1" x14ac:dyDescent="0.25">
      <c r="A3782">
        <v>4460</v>
      </c>
      <c r="B3782" t="s">
        <v>6065</v>
      </c>
      <c r="C3782" t="s">
        <v>194</v>
      </c>
      <c r="D3782" t="s">
        <v>4963</v>
      </c>
      <c r="E3782" s="190" t="s">
        <v>280</v>
      </c>
    </row>
    <row r="3783" spans="1:5" hidden="1" x14ac:dyDescent="0.25">
      <c r="A3783">
        <v>4415</v>
      </c>
      <c r="B3783" t="s">
        <v>6066</v>
      </c>
      <c r="C3783" t="s">
        <v>194</v>
      </c>
      <c r="D3783" t="s">
        <v>4963</v>
      </c>
      <c r="E3783" s="190" t="s">
        <v>6812</v>
      </c>
    </row>
    <row r="3784" spans="1:5" hidden="1" x14ac:dyDescent="0.25">
      <c r="A3784">
        <v>4417</v>
      </c>
      <c r="B3784" t="s">
        <v>6067</v>
      </c>
      <c r="C3784" t="s">
        <v>194</v>
      </c>
      <c r="D3784" t="s">
        <v>4963</v>
      </c>
      <c r="E3784" s="190" t="s">
        <v>6648</v>
      </c>
    </row>
    <row r="3785" spans="1:5" hidden="1" x14ac:dyDescent="0.25">
      <c r="A3785">
        <v>37373</v>
      </c>
      <c r="B3785" t="s">
        <v>6068</v>
      </c>
      <c r="C3785" t="s">
        <v>223</v>
      </c>
      <c r="D3785" t="s">
        <v>4966</v>
      </c>
      <c r="E3785" s="190" t="s">
        <v>256</v>
      </c>
    </row>
    <row r="3786" spans="1:5" hidden="1" x14ac:dyDescent="0.25">
      <c r="A3786">
        <v>40864</v>
      </c>
      <c r="B3786" t="s">
        <v>6069</v>
      </c>
      <c r="C3786" t="s">
        <v>224</v>
      </c>
      <c r="D3786" t="s">
        <v>4966</v>
      </c>
      <c r="E3786" s="190" t="s">
        <v>4957</v>
      </c>
    </row>
    <row r="3787" spans="1:5" hidden="1" x14ac:dyDescent="0.25">
      <c r="A3787">
        <v>4734</v>
      </c>
      <c r="B3787" t="s">
        <v>3960</v>
      </c>
      <c r="C3787" t="s">
        <v>222</v>
      </c>
      <c r="D3787" t="s">
        <v>4963</v>
      </c>
      <c r="E3787" s="190" t="s">
        <v>8760</v>
      </c>
    </row>
    <row r="3788" spans="1:5" hidden="1" x14ac:dyDescent="0.25">
      <c r="A3788">
        <v>6085</v>
      </c>
      <c r="B3788" t="s">
        <v>3961</v>
      </c>
      <c r="C3788" t="s">
        <v>193</v>
      </c>
      <c r="D3788" t="s">
        <v>4966</v>
      </c>
      <c r="E3788" s="190" t="s">
        <v>417</v>
      </c>
    </row>
    <row r="3789" spans="1:5" hidden="1" x14ac:dyDescent="0.25">
      <c r="A3789">
        <v>38396</v>
      </c>
      <c r="B3789" t="s">
        <v>3962</v>
      </c>
      <c r="C3789" t="s">
        <v>192</v>
      </c>
      <c r="D3789" t="s">
        <v>4963</v>
      </c>
      <c r="E3789" s="190" t="s">
        <v>8761</v>
      </c>
    </row>
    <row r="3790" spans="1:5" hidden="1" x14ac:dyDescent="0.25">
      <c r="A3790">
        <v>11622</v>
      </c>
      <c r="B3790" t="s">
        <v>3963</v>
      </c>
      <c r="C3790" t="s">
        <v>208</v>
      </c>
      <c r="D3790" t="s">
        <v>4963</v>
      </c>
      <c r="E3790" s="190" t="s">
        <v>5822</v>
      </c>
    </row>
    <row r="3791" spans="1:5" hidden="1" x14ac:dyDescent="0.25">
      <c r="A3791">
        <v>43143</v>
      </c>
      <c r="B3791" t="s">
        <v>3964</v>
      </c>
      <c r="C3791" t="s">
        <v>193</v>
      </c>
      <c r="D3791" t="s">
        <v>4963</v>
      </c>
      <c r="E3791" s="190" t="s">
        <v>6943</v>
      </c>
    </row>
    <row r="3792" spans="1:5" hidden="1" x14ac:dyDescent="0.25">
      <c r="A3792">
        <v>7317</v>
      </c>
      <c r="B3792" t="s">
        <v>3965</v>
      </c>
      <c r="C3792" t="s">
        <v>208</v>
      </c>
      <c r="D3792" t="s">
        <v>4963</v>
      </c>
      <c r="E3792" s="190" t="s">
        <v>7463</v>
      </c>
    </row>
    <row r="3793" spans="1:5" hidden="1" x14ac:dyDescent="0.25">
      <c r="A3793">
        <v>142</v>
      </c>
      <c r="B3793" t="s">
        <v>3966</v>
      </c>
      <c r="C3793" t="s">
        <v>405</v>
      </c>
      <c r="D3793" t="s">
        <v>4963</v>
      </c>
      <c r="E3793" s="190" t="s">
        <v>6944</v>
      </c>
    </row>
    <row r="3794" spans="1:5" hidden="1" x14ac:dyDescent="0.25">
      <c r="A3794">
        <v>43142</v>
      </c>
      <c r="B3794" t="s">
        <v>3967</v>
      </c>
      <c r="C3794" t="s">
        <v>193</v>
      </c>
      <c r="D3794" t="s">
        <v>4963</v>
      </c>
      <c r="E3794" s="190" t="s">
        <v>6945</v>
      </c>
    </row>
    <row r="3795" spans="1:5" hidden="1" x14ac:dyDescent="0.25">
      <c r="A3795">
        <v>38123</v>
      </c>
      <c r="B3795" t="s">
        <v>3968</v>
      </c>
      <c r="C3795" t="s">
        <v>208</v>
      </c>
      <c r="D3795" t="s">
        <v>4963</v>
      </c>
      <c r="E3795" s="190" t="s">
        <v>8762</v>
      </c>
    </row>
    <row r="3796" spans="1:5" hidden="1" x14ac:dyDescent="0.25">
      <c r="A3796">
        <v>42699</v>
      </c>
      <c r="B3796" t="s">
        <v>6071</v>
      </c>
      <c r="C3796" t="s">
        <v>192</v>
      </c>
      <c r="D3796" t="s">
        <v>4963</v>
      </c>
      <c r="E3796" s="190" t="s">
        <v>8763</v>
      </c>
    </row>
    <row r="3797" spans="1:5" hidden="1" x14ac:dyDescent="0.25">
      <c r="A3797">
        <v>37743</v>
      </c>
      <c r="B3797" t="s">
        <v>3970</v>
      </c>
      <c r="C3797" t="s">
        <v>192</v>
      </c>
      <c r="D3797" t="s">
        <v>4963</v>
      </c>
      <c r="E3797" s="190" t="s">
        <v>8764</v>
      </c>
    </row>
    <row r="3798" spans="1:5" hidden="1" x14ac:dyDescent="0.25">
      <c r="A3798">
        <v>37744</v>
      </c>
      <c r="B3798" t="s">
        <v>3971</v>
      </c>
      <c r="C3798" t="s">
        <v>192</v>
      </c>
      <c r="D3798" t="s">
        <v>4963</v>
      </c>
      <c r="E3798" s="190" t="s">
        <v>8765</v>
      </c>
    </row>
    <row r="3799" spans="1:5" hidden="1" x14ac:dyDescent="0.25">
      <c r="A3799">
        <v>37741</v>
      </c>
      <c r="B3799" t="s">
        <v>3972</v>
      </c>
      <c r="C3799" t="s">
        <v>192</v>
      </c>
      <c r="D3799" t="s">
        <v>4963</v>
      </c>
      <c r="E3799" s="190" t="s">
        <v>8766</v>
      </c>
    </row>
    <row r="3800" spans="1:5" hidden="1" x14ac:dyDescent="0.25">
      <c r="A3800">
        <v>39396</v>
      </c>
      <c r="B3800" t="s">
        <v>3973</v>
      </c>
      <c r="C3800" t="s">
        <v>192</v>
      </c>
      <c r="D3800" t="s">
        <v>4977</v>
      </c>
      <c r="E3800" s="190" t="s">
        <v>7358</v>
      </c>
    </row>
    <row r="3801" spans="1:5" hidden="1" x14ac:dyDescent="0.25">
      <c r="A3801">
        <v>39392</v>
      </c>
      <c r="B3801" t="s">
        <v>3974</v>
      </c>
      <c r="C3801" t="s">
        <v>192</v>
      </c>
      <c r="D3801" t="s">
        <v>4977</v>
      </c>
      <c r="E3801" s="190" t="s">
        <v>8767</v>
      </c>
    </row>
    <row r="3802" spans="1:5" hidden="1" x14ac:dyDescent="0.25">
      <c r="A3802">
        <v>39393</v>
      </c>
      <c r="B3802" t="s">
        <v>3975</v>
      </c>
      <c r="C3802" t="s">
        <v>192</v>
      </c>
      <c r="D3802" t="s">
        <v>4977</v>
      </c>
      <c r="E3802" s="190" t="s">
        <v>8768</v>
      </c>
    </row>
    <row r="3803" spans="1:5" hidden="1" x14ac:dyDescent="0.25">
      <c r="A3803">
        <v>39394</v>
      </c>
      <c r="B3803" t="s">
        <v>3976</v>
      </c>
      <c r="C3803" t="s">
        <v>192</v>
      </c>
      <c r="D3803" t="s">
        <v>4977</v>
      </c>
      <c r="E3803" s="190" t="s">
        <v>7056</v>
      </c>
    </row>
    <row r="3804" spans="1:5" hidden="1" x14ac:dyDescent="0.25">
      <c r="A3804">
        <v>39395</v>
      </c>
      <c r="B3804" t="s">
        <v>3977</v>
      </c>
      <c r="C3804" t="s">
        <v>192</v>
      </c>
      <c r="D3804" t="s">
        <v>4977</v>
      </c>
      <c r="E3804" s="190" t="s">
        <v>8769</v>
      </c>
    </row>
    <row r="3805" spans="1:5" hidden="1" x14ac:dyDescent="0.25">
      <c r="A3805">
        <v>14618</v>
      </c>
      <c r="B3805" t="s">
        <v>3978</v>
      </c>
      <c r="C3805" t="s">
        <v>192</v>
      </c>
      <c r="D3805" t="s">
        <v>4963</v>
      </c>
      <c r="E3805" s="190" t="s">
        <v>8770</v>
      </c>
    </row>
    <row r="3806" spans="1:5" hidden="1" x14ac:dyDescent="0.25">
      <c r="A3806">
        <v>40269</v>
      </c>
      <c r="B3806" t="s">
        <v>3979</v>
      </c>
      <c r="C3806" t="s">
        <v>192</v>
      </c>
      <c r="D3806" t="s">
        <v>4963</v>
      </c>
      <c r="E3806" s="190" t="s">
        <v>8771</v>
      </c>
    </row>
    <row r="3807" spans="1:5" hidden="1" x14ac:dyDescent="0.25">
      <c r="A3807">
        <v>6110</v>
      </c>
      <c r="B3807" t="s">
        <v>3980</v>
      </c>
      <c r="C3807" t="s">
        <v>223</v>
      </c>
      <c r="D3807" t="s">
        <v>4963</v>
      </c>
      <c r="E3807" s="190" t="s">
        <v>7129</v>
      </c>
    </row>
    <row r="3808" spans="1:5" hidden="1" x14ac:dyDescent="0.25">
      <c r="A3808">
        <v>40910</v>
      </c>
      <c r="B3808" t="s">
        <v>3981</v>
      </c>
      <c r="C3808" t="s">
        <v>224</v>
      </c>
      <c r="D3808" t="s">
        <v>4963</v>
      </c>
      <c r="E3808" s="190" t="s">
        <v>7130</v>
      </c>
    </row>
    <row r="3809" spans="1:5" hidden="1" x14ac:dyDescent="0.25">
      <c r="A3809">
        <v>6111</v>
      </c>
      <c r="B3809" t="s">
        <v>6072</v>
      </c>
      <c r="C3809" t="s">
        <v>223</v>
      </c>
      <c r="D3809" t="s">
        <v>4966</v>
      </c>
      <c r="E3809" s="190" t="s">
        <v>7807</v>
      </c>
    </row>
    <row r="3810" spans="1:5" hidden="1" x14ac:dyDescent="0.25">
      <c r="A3810">
        <v>41084</v>
      </c>
      <c r="B3810" t="s">
        <v>3982</v>
      </c>
      <c r="C3810" t="s">
        <v>224</v>
      </c>
      <c r="D3810" t="s">
        <v>4963</v>
      </c>
      <c r="E3810" s="190" t="s">
        <v>8772</v>
      </c>
    </row>
    <row r="3811" spans="1:5" hidden="1" x14ac:dyDescent="0.25">
      <c r="A3811">
        <v>44535</v>
      </c>
      <c r="B3811" t="s">
        <v>8773</v>
      </c>
      <c r="C3811" t="s">
        <v>222</v>
      </c>
      <c r="D3811" t="s">
        <v>4963</v>
      </c>
      <c r="E3811" s="190" t="s">
        <v>8774</v>
      </c>
    </row>
    <row r="3812" spans="1:5" hidden="1" x14ac:dyDescent="0.25">
      <c r="A3812">
        <v>44945</v>
      </c>
      <c r="B3812" t="s">
        <v>3983</v>
      </c>
      <c r="C3812" t="s">
        <v>192</v>
      </c>
      <c r="D3812" t="s">
        <v>4966</v>
      </c>
      <c r="E3812" s="190" t="s">
        <v>6325</v>
      </c>
    </row>
    <row r="3813" spans="1:5" hidden="1" x14ac:dyDescent="0.25">
      <c r="A3813">
        <v>38637</v>
      </c>
      <c r="B3813" t="s">
        <v>3984</v>
      </c>
      <c r="C3813" t="s">
        <v>192</v>
      </c>
      <c r="D3813" t="s">
        <v>4963</v>
      </c>
      <c r="E3813" s="190" t="s">
        <v>6073</v>
      </c>
    </row>
    <row r="3814" spans="1:5" hidden="1" x14ac:dyDescent="0.25">
      <c r="A3814">
        <v>6150</v>
      </c>
      <c r="B3814" t="s">
        <v>3985</v>
      </c>
      <c r="C3814" t="s">
        <v>192</v>
      </c>
      <c r="D3814" t="s">
        <v>4963</v>
      </c>
      <c r="E3814" s="190" t="s">
        <v>6074</v>
      </c>
    </row>
    <row r="3815" spans="1:5" hidden="1" x14ac:dyDescent="0.25">
      <c r="A3815">
        <v>6136</v>
      </c>
      <c r="B3815" t="s">
        <v>3986</v>
      </c>
      <c r="C3815" t="s">
        <v>192</v>
      </c>
      <c r="D3815" t="s">
        <v>4966</v>
      </c>
      <c r="E3815" s="190" t="s">
        <v>6075</v>
      </c>
    </row>
    <row r="3816" spans="1:5" hidden="1" x14ac:dyDescent="0.25">
      <c r="A3816">
        <v>38638</v>
      </c>
      <c r="B3816" t="s">
        <v>3987</v>
      </c>
      <c r="C3816" t="s">
        <v>192</v>
      </c>
      <c r="D3816" t="s">
        <v>4963</v>
      </c>
      <c r="E3816" s="190" t="s">
        <v>6076</v>
      </c>
    </row>
    <row r="3817" spans="1:5" hidden="1" x14ac:dyDescent="0.25">
      <c r="A3817">
        <v>20262</v>
      </c>
      <c r="B3817" t="s">
        <v>3988</v>
      </c>
      <c r="C3817" t="s">
        <v>192</v>
      </c>
      <c r="D3817" t="s">
        <v>4963</v>
      </c>
      <c r="E3817" s="190" t="s">
        <v>5768</v>
      </c>
    </row>
    <row r="3818" spans="1:5" hidden="1" x14ac:dyDescent="0.25">
      <c r="A3818">
        <v>6145</v>
      </c>
      <c r="B3818" t="s">
        <v>3989</v>
      </c>
      <c r="C3818" t="s">
        <v>192</v>
      </c>
      <c r="D3818" t="s">
        <v>4963</v>
      </c>
      <c r="E3818" s="190" t="s">
        <v>5070</v>
      </c>
    </row>
    <row r="3819" spans="1:5" hidden="1" x14ac:dyDescent="0.25">
      <c r="A3819">
        <v>6149</v>
      </c>
      <c r="B3819" t="s">
        <v>3990</v>
      </c>
      <c r="C3819" t="s">
        <v>192</v>
      </c>
      <c r="D3819" t="s">
        <v>4963</v>
      </c>
      <c r="E3819" s="190" t="s">
        <v>341</v>
      </c>
    </row>
    <row r="3820" spans="1:5" hidden="1" x14ac:dyDescent="0.25">
      <c r="A3820">
        <v>6146</v>
      </c>
      <c r="B3820" t="s">
        <v>3991</v>
      </c>
      <c r="C3820" t="s">
        <v>192</v>
      </c>
      <c r="D3820" t="s">
        <v>4963</v>
      </c>
      <c r="E3820" s="190" t="s">
        <v>6950</v>
      </c>
    </row>
    <row r="3821" spans="1:5" hidden="1" x14ac:dyDescent="0.25">
      <c r="A3821">
        <v>44536</v>
      </c>
      <c r="B3821" t="s">
        <v>3992</v>
      </c>
      <c r="C3821" t="s">
        <v>208</v>
      </c>
      <c r="D3821" t="s">
        <v>4963</v>
      </c>
      <c r="E3821" s="190" t="s">
        <v>311</v>
      </c>
    </row>
    <row r="3822" spans="1:5" hidden="1" x14ac:dyDescent="0.25">
      <c r="A3822">
        <v>39961</v>
      </c>
      <c r="B3822" t="s">
        <v>3993</v>
      </c>
      <c r="C3822" t="s">
        <v>192</v>
      </c>
      <c r="D3822" t="s">
        <v>4963</v>
      </c>
      <c r="E3822" s="190" t="s">
        <v>6951</v>
      </c>
    </row>
    <row r="3823" spans="1:5" hidden="1" x14ac:dyDescent="0.25">
      <c r="A3823">
        <v>42433</v>
      </c>
      <c r="B3823" t="s">
        <v>3994</v>
      </c>
      <c r="C3823" t="s">
        <v>192</v>
      </c>
      <c r="D3823" t="s">
        <v>4977</v>
      </c>
      <c r="E3823" s="190" t="s">
        <v>6077</v>
      </c>
    </row>
    <row r="3824" spans="1:5" hidden="1" x14ac:dyDescent="0.25">
      <c r="A3824">
        <v>42434</v>
      </c>
      <c r="B3824" t="s">
        <v>3995</v>
      </c>
      <c r="C3824" t="s">
        <v>192</v>
      </c>
      <c r="D3824" t="s">
        <v>4977</v>
      </c>
      <c r="E3824" s="190" t="s">
        <v>6078</v>
      </c>
    </row>
    <row r="3825" spans="1:5" hidden="1" x14ac:dyDescent="0.25">
      <c r="A3825">
        <v>42435</v>
      </c>
      <c r="B3825" t="s">
        <v>3996</v>
      </c>
      <c r="C3825" t="s">
        <v>192</v>
      </c>
      <c r="D3825" t="s">
        <v>4977</v>
      </c>
      <c r="E3825" s="190" t="s">
        <v>6079</v>
      </c>
    </row>
    <row r="3826" spans="1:5" hidden="1" x14ac:dyDescent="0.25">
      <c r="A3826">
        <v>38061</v>
      </c>
      <c r="B3826" t="s">
        <v>3997</v>
      </c>
      <c r="C3826" t="s">
        <v>192</v>
      </c>
      <c r="D3826" t="s">
        <v>4977</v>
      </c>
      <c r="E3826" s="190" t="s">
        <v>6516</v>
      </c>
    </row>
    <row r="3827" spans="1:5" hidden="1" x14ac:dyDescent="0.25">
      <c r="A3827">
        <v>20250</v>
      </c>
      <c r="B3827" t="s">
        <v>3998</v>
      </c>
      <c r="C3827" t="s">
        <v>208</v>
      </c>
      <c r="D3827" t="s">
        <v>4966</v>
      </c>
      <c r="E3827" s="190" t="s">
        <v>1323</v>
      </c>
    </row>
    <row r="3828" spans="1:5" hidden="1" x14ac:dyDescent="0.25">
      <c r="A3828">
        <v>13388</v>
      </c>
      <c r="B3828" t="s">
        <v>3999</v>
      </c>
      <c r="C3828" t="s">
        <v>208</v>
      </c>
      <c r="D3828" t="s">
        <v>4963</v>
      </c>
      <c r="E3828" s="190" t="s">
        <v>8775</v>
      </c>
    </row>
    <row r="3829" spans="1:5" hidden="1" x14ac:dyDescent="0.25">
      <c r="A3829">
        <v>39914</v>
      </c>
      <c r="B3829" t="s">
        <v>4000</v>
      </c>
      <c r="C3829" t="s">
        <v>208</v>
      </c>
      <c r="D3829" t="s">
        <v>4977</v>
      </c>
      <c r="E3829" s="190" t="s">
        <v>8776</v>
      </c>
    </row>
    <row r="3830" spans="1:5" hidden="1" x14ac:dyDescent="0.25">
      <c r="A3830">
        <v>12732</v>
      </c>
      <c r="B3830" t="s">
        <v>4001</v>
      </c>
      <c r="C3830" t="s">
        <v>192</v>
      </c>
      <c r="D3830" t="s">
        <v>4977</v>
      </c>
      <c r="E3830" s="190" t="s">
        <v>8777</v>
      </c>
    </row>
    <row r="3831" spans="1:5" hidden="1" x14ac:dyDescent="0.25">
      <c r="A3831">
        <v>6160</v>
      </c>
      <c r="B3831" t="s">
        <v>4002</v>
      </c>
      <c r="C3831" t="s">
        <v>223</v>
      </c>
      <c r="D3831" t="s">
        <v>4966</v>
      </c>
      <c r="E3831" s="190" t="s">
        <v>8778</v>
      </c>
    </row>
    <row r="3832" spans="1:5" hidden="1" x14ac:dyDescent="0.25">
      <c r="A3832">
        <v>41087</v>
      </c>
      <c r="B3832" t="s">
        <v>4003</v>
      </c>
      <c r="C3832" t="s">
        <v>224</v>
      </c>
      <c r="D3832" t="s">
        <v>4963</v>
      </c>
      <c r="E3832" s="190" t="s">
        <v>8779</v>
      </c>
    </row>
    <row r="3833" spans="1:5" hidden="1" x14ac:dyDescent="0.25">
      <c r="A3833">
        <v>6166</v>
      </c>
      <c r="B3833" t="s">
        <v>4004</v>
      </c>
      <c r="C3833" t="s">
        <v>223</v>
      </c>
      <c r="D3833" t="s">
        <v>4963</v>
      </c>
      <c r="E3833" s="190" t="s">
        <v>8780</v>
      </c>
    </row>
    <row r="3834" spans="1:5" hidden="1" x14ac:dyDescent="0.25">
      <c r="A3834">
        <v>41088</v>
      </c>
      <c r="B3834" t="s">
        <v>4005</v>
      </c>
      <c r="C3834" t="s">
        <v>224</v>
      </c>
      <c r="D3834" t="s">
        <v>4963</v>
      </c>
      <c r="E3834" s="190" t="s">
        <v>8781</v>
      </c>
    </row>
    <row r="3835" spans="1:5" hidden="1" x14ac:dyDescent="0.25">
      <c r="A3835">
        <v>20232</v>
      </c>
      <c r="B3835" t="s">
        <v>4006</v>
      </c>
      <c r="C3835" t="s">
        <v>194</v>
      </c>
      <c r="D3835" t="s">
        <v>4963</v>
      </c>
      <c r="E3835" s="190" t="s">
        <v>8782</v>
      </c>
    </row>
    <row r="3836" spans="1:5" hidden="1" x14ac:dyDescent="0.25">
      <c r="A3836">
        <v>10856</v>
      </c>
      <c r="B3836" t="s">
        <v>4007</v>
      </c>
      <c r="C3836" t="s">
        <v>194</v>
      </c>
      <c r="D3836" t="s">
        <v>4977</v>
      </c>
      <c r="E3836" s="190" t="s">
        <v>6745</v>
      </c>
    </row>
    <row r="3837" spans="1:5" hidden="1" x14ac:dyDescent="0.25">
      <c r="A3837">
        <v>4828</v>
      </c>
      <c r="B3837" t="s">
        <v>4008</v>
      </c>
      <c r="C3837" t="s">
        <v>194</v>
      </c>
      <c r="D3837" t="s">
        <v>4963</v>
      </c>
      <c r="E3837" s="190" t="s">
        <v>8783</v>
      </c>
    </row>
    <row r="3838" spans="1:5" hidden="1" x14ac:dyDescent="0.25">
      <c r="A3838">
        <v>20249</v>
      </c>
      <c r="B3838" t="s">
        <v>4009</v>
      </c>
      <c r="C3838" t="s">
        <v>194</v>
      </c>
      <c r="D3838" t="s">
        <v>4963</v>
      </c>
      <c r="E3838" s="190" t="s">
        <v>8784</v>
      </c>
    </row>
    <row r="3839" spans="1:5" hidden="1" x14ac:dyDescent="0.25">
      <c r="A3839">
        <v>11609</v>
      </c>
      <c r="B3839" t="s">
        <v>4010</v>
      </c>
      <c r="C3839" t="s">
        <v>193</v>
      </c>
      <c r="D3839" t="s">
        <v>4963</v>
      </c>
      <c r="E3839" s="190" t="s">
        <v>291</v>
      </c>
    </row>
    <row r="3840" spans="1:5" hidden="1" x14ac:dyDescent="0.25">
      <c r="A3840">
        <v>20083</v>
      </c>
      <c r="B3840" t="s">
        <v>4011</v>
      </c>
      <c r="C3840" t="s">
        <v>192</v>
      </c>
      <c r="D3840" t="s">
        <v>4963</v>
      </c>
      <c r="E3840" s="190" t="s">
        <v>8785</v>
      </c>
    </row>
    <row r="3841" spans="1:5" hidden="1" x14ac:dyDescent="0.25">
      <c r="A3841">
        <v>10691</v>
      </c>
      <c r="B3841" t="s">
        <v>8786</v>
      </c>
      <c r="C3841" t="s">
        <v>193</v>
      </c>
      <c r="D3841" t="s">
        <v>4963</v>
      </c>
      <c r="E3841" s="190" t="s">
        <v>8787</v>
      </c>
    </row>
    <row r="3842" spans="1:5" hidden="1" x14ac:dyDescent="0.25">
      <c r="A3842">
        <v>12295</v>
      </c>
      <c r="B3842" t="s">
        <v>4012</v>
      </c>
      <c r="C3842" t="s">
        <v>192</v>
      </c>
      <c r="D3842" t="s">
        <v>4963</v>
      </c>
      <c r="E3842" s="190" t="s">
        <v>6952</v>
      </c>
    </row>
    <row r="3843" spans="1:5" hidden="1" x14ac:dyDescent="0.25">
      <c r="A3843">
        <v>12296</v>
      </c>
      <c r="B3843" t="s">
        <v>4013</v>
      </c>
      <c r="C3843" t="s">
        <v>192</v>
      </c>
      <c r="D3843" t="s">
        <v>4963</v>
      </c>
      <c r="E3843" s="190" t="s">
        <v>6051</v>
      </c>
    </row>
    <row r="3844" spans="1:5" hidden="1" x14ac:dyDescent="0.25">
      <c r="A3844">
        <v>12294</v>
      </c>
      <c r="B3844" t="s">
        <v>4014</v>
      </c>
      <c r="C3844" t="s">
        <v>192</v>
      </c>
      <c r="D3844" t="s">
        <v>4963</v>
      </c>
      <c r="E3844" s="190" t="s">
        <v>6953</v>
      </c>
    </row>
    <row r="3845" spans="1:5" hidden="1" x14ac:dyDescent="0.25">
      <c r="A3845">
        <v>14543</v>
      </c>
      <c r="B3845" t="s">
        <v>4015</v>
      </c>
      <c r="C3845" t="s">
        <v>192</v>
      </c>
      <c r="D3845" t="s">
        <v>4963</v>
      </c>
      <c r="E3845" s="190" t="s">
        <v>1464</v>
      </c>
    </row>
    <row r="3846" spans="1:5" hidden="1" x14ac:dyDescent="0.25">
      <c r="A3846">
        <v>13329</v>
      </c>
      <c r="B3846" t="s">
        <v>4016</v>
      </c>
      <c r="C3846" t="s">
        <v>192</v>
      </c>
      <c r="D3846" t="s">
        <v>4966</v>
      </c>
      <c r="E3846" s="190" t="s">
        <v>278</v>
      </c>
    </row>
    <row r="3847" spans="1:5" hidden="1" x14ac:dyDescent="0.25">
      <c r="A3847">
        <v>21047</v>
      </c>
      <c r="B3847" t="s">
        <v>6081</v>
      </c>
      <c r="C3847" t="s">
        <v>192</v>
      </c>
      <c r="D3847" t="s">
        <v>4977</v>
      </c>
      <c r="E3847" s="190" t="s">
        <v>6918</v>
      </c>
    </row>
    <row r="3848" spans="1:5" hidden="1" x14ac:dyDescent="0.25">
      <c r="A3848">
        <v>21042</v>
      </c>
      <c r="B3848" t="s">
        <v>6082</v>
      </c>
      <c r="C3848" t="s">
        <v>192</v>
      </c>
      <c r="D3848" t="s">
        <v>4977</v>
      </c>
      <c r="E3848" s="190" t="s">
        <v>8788</v>
      </c>
    </row>
    <row r="3849" spans="1:5" hidden="1" x14ac:dyDescent="0.25">
      <c r="A3849">
        <v>21043</v>
      </c>
      <c r="B3849" t="s">
        <v>6083</v>
      </c>
      <c r="C3849" t="s">
        <v>192</v>
      </c>
      <c r="D3849" t="s">
        <v>4977</v>
      </c>
      <c r="E3849" s="190" t="s">
        <v>6651</v>
      </c>
    </row>
    <row r="3850" spans="1:5" hidden="1" x14ac:dyDescent="0.25">
      <c r="A3850">
        <v>21044</v>
      </c>
      <c r="B3850" t="s">
        <v>6084</v>
      </c>
      <c r="C3850" t="s">
        <v>192</v>
      </c>
      <c r="D3850" t="s">
        <v>4977</v>
      </c>
      <c r="E3850" s="190" t="s">
        <v>5288</v>
      </c>
    </row>
    <row r="3851" spans="1:5" hidden="1" x14ac:dyDescent="0.25">
      <c r="A3851">
        <v>21045</v>
      </c>
      <c r="B3851" t="s">
        <v>6085</v>
      </c>
      <c r="C3851" t="s">
        <v>192</v>
      </c>
      <c r="D3851" t="s">
        <v>4977</v>
      </c>
      <c r="E3851" s="190" t="s">
        <v>8789</v>
      </c>
    </row>
    <row r="3852" spans="1:5" hidden="1" x14ac:dyDescent="0.25">
      <c r="A3852">
        <v>21041</v>
      </c>
      <c r="B3852" t="s">
        <v>6087</v>
      </c>
      <c r="C3852" t="s">
        <v>192</v>
      </c>
      <c r="D3852" t="s">
        <v>4977</v>
      </c>
      <c r="E3852" s="190" t="s">
        <v>6999</v>
      </c>
    </row>
    <row r="3853" spans="1:5" hidden="1" x14ac:dyDescent="0.25">
      <c r="A3853">
        <v>21040</v>
      </c>
      <c r="B3853" t="s">
        <v>6088</v>
      </c>
      <c r="C3853" t="s">
        <v>192</v>
      </c>
      <c r="D3853" t="s">
        <v>4977</v>
      </c>
      <c r="E3853" s="190" t="s">
        <v>8780</v>
      </c>
    </row>
    <row r="3854" spans="1:5" hidden="1" x14ac:dyDescent="0.25">
      <c r="A3854">
        <v>14149</v>
      </c>
      <c r="B3854" t="s">
        <v>4018</v>
      </c>
      <c r="C3854" t="s">
        <v>340</v>
      </c>
      <c r="D3854" t="s">
        <v>4963</v>
      </c>
      <c r="E3854" s="190" t="s">
        <v>8790</v>
      </c>
    </row>
    <row r="3855" spans="1:5" hidden="1" x14ac:dyDescent="0.25">
      <c r="A3855">
        <v>38099</v>
      </c>
      <c r="B3855" t="s">
        <v>4019</v>
      </c>
      <c r="C3855" t="s">
        <v>192</v>
      </c>
      <c r="D3855" t="s">
        <v>4963</v>
      </c>
      <c r="E3855" s="190" t="s">
        <v>6976</v>
      </c>
    </row>
    <row r="3856" spans="1:5" hidden="1" x14ac:dyDescent="0.25">
      <c r="A3856">
        <v>38100</v>
      </c>
      <c r="B3856" t="s">
        <v>4020</v>
      </c>
      <c r="C3856" t="s">
        <v>192</v>
      </c>
      <c r="D3856" t="s">
        <v>4963</v>
      </c>
      <c r="E3856" s="190" t="s">
        <v>248</v>
      </c>
    </row>
    <row r="3857" spans="1:5" hidden="1" x14ac:dyDescent="0.25">
      <c r="A3857">
        <v>7576</v>
      </c>
      <c r="B3857" t="s">
        <v>4021</v>
      </c>
      <c r="C3857" t="s">
        <v>192</v>
      </c>
      <c r="D3857" t="s">
        <v>4977</v>
      </c>
      <c r="E3857" s="190" t="s">
        <v>8791</v>
      </c>
    </row>
    <row r="3858" spans="1:5" hidden="1" x14ac:dyDescent="0.25">
      <c r="A3858">
        <v>3384</v>
      </c>
      <c r="B3858" t="s">
        <v>4022</v>
      </c>
      <c r="C3858" t="s">
        <v>192</v>
      </c>
      <c r="D3858" t="s">
        <v>4963</v>
      </c>
      <c r="E3858" s="190" t="s">
        <v>8792</v>
      </c>
    </row>
    <row r="3859" spans="1:5" hidden="1" x14ac:dyDescent="0.25">
      <c r="A3859">
        <v>7572</v>
      </c>
      <c r="B3859" t="s">
        <v>4023</v>
      </c>
      <c r="C3859" t="s">
        <v>192</v>
      </c>
      <c r="D3859" t="s">
        <v>4977</v>
      </c>
      <c r="E3859" s="190" t="s">
        <v>397</v>
      </c>
    </row>
    <row r="3860" spans="1:5" hidden="1" x14ac:dyDescent="0.25">
      <c r="A3860">
        <v>3396</v>
      </c>
      <c r="B3860" t="s">
        <v>4024</v>
      </c>
      <c r="C3860" t="s">
        <v>192</v>
      </c>
      <c r="D3860" t="s">
        <v>4977</v>
      </c>
      <c r="E3860" s="190" t="s">
        <v>6356</v>
      </c>
    </row>
    <row r="3861" spans="1:5" hidden="1" x14ac:dyDescent="0.25">
      <c r="A3861">
        <v>37590</v>
      </c>
      <c r="B3861" t="s">
        <v>4025</v>
      </c>
      <c r="C3861" t="s">
        <v>192</v>
      </c>
      <c r="D3861" t="s">
        <v>4963</v>
      </c>
      <c r="E3861" s="190" t="s">
        <v>8793</v>
      </c>
    </row>
    <row r="3862" spans="1:5" hidden="1" x14ac:dyDescent="0.25">
      <c r="A3862">
        <v>37591</v>
      </c>
      <c r="B3862" t="s">
        <v>4026</v>
      </c>
      <c r="C3862" t="s">
        <v>192</v>
      </c>
      <c r="D3862" t="s">
        <v>4963</v>
      </c>
      <c r="E3862" s="190" t="s">
        <v>5275</v>
      </c>
    </row>
    <row r="3863" spans="1:5" hidden="1" x14ac:dyDescent="0.25">
      <c r="A3863">
        <v>12626</v>
      </c>
      <c r="B3863" t="s">
        <v>6090</v>
      </c>
      <c r="C3863" t="s">
        <v>192</v>
      </c>
      <c r="D3863" t="s">
        <v>4963</v>
      </c>
      <c r="E3863" s="190" t="s">
        <v>8794</v>
      </c>
    </row>
    <row r="3864" spans="1:5" hidden="1" x14ac:dyDescent="0.25">
      <c r="A3864">
        <v>11033</v>
      </c>
      <c r="B3864" t="s">
        <v>6954</v>
      </c>
      <c r="C3864" t="s">
        <v>192</v>
      </c>
      <c r="D3864" t="s">
        <v>4963</v>
      </c>
      <c r="E3864" s="190" t="s">
        <v>5321</v>
      </c>
    </row>
    <row r="3865" spans="1:5" hidden="1" x14ac:dyDescent="0.25">
      <c r="A3865">
        <v>390</v>
      </c>
      <c r="B3865" t="s">
        <v>4027</v>
      </c>
      <c r="C3865" t="s">
        <v>192</v>
      </c>
      <c r="D3865" t="s">
        <v>4977</v>
      </c>
      <c r="E3865" s="190" t="s">
        <v>5426</v>
      </c>
    </row>
    <row r="3866" spans="1:5" hidden="1" x14ac:dyDescent="0.25">
      <c r="A3866">
        <v>42436</v>
      </c>
      <c r="B3866" t="s">
        <v>4028</v>
      </c>
      <c r="C3866" t="s">
        <v>192</v>
      </c>
      <c r="D3866" t="s">
        <v>4977</v>
      </c>
      <c r="E3866" s="190" t="s">
        <v>6092</v>
      </c>
    </row>
    <row r="3867" spans="1:5" hidden="1" x14ac:dyDescent="0.25">
      <c r="A3867">
        <v>6194</v>
      </c>
      <c r="B3867" t="s">
        <v>4029</v>
      </c>
      <c r="C3867" t="s">
        <v>194</v>
      </c>
      <c r="D3867" t="s">
        <v>4963</v>
      </c>
      <c r="E3867" s="190" t="s">
        <v>5925</v>
      </c>
    </row>
    <row r="3868" spans="1:5" hidden="1" x14ac:dyDescent="0.25">
      <c r="A3868">
        <v>10567</v>
      </c>
      <c r="B3868" t="s">
        <v>4030</v>
      </c>
      <c r="C3868" t="s">
        <v>194</v>
      </c>
      <c r="D3868" t="s">
        <v>4963</v>
      </c>
      <c r="E3868" s="190" t="s">
        <v>6955</v>
      </c>
    </row>
    <row r="3869" spans="1:5" hidden="1" x14ac:dyDescent="0.25">
      <c r="A3869">
        <v>6212</v>
      </c>
      <c r="B3869" t="s">
        <v>4031</v>
      </c>
      <c r="C3869" t="s">
        <v>194</v>
      </c>
      <c r="D3869" t="s">
        <v>4966</v>
      </c>
      <c r="E3869" s="190" t="s">
        <v>1772</v>
      </c>
    </row>
    <row r="3870" spans="1:5" hidden="1" x14ac:dyDescent="0.25">
      <c r="A3870">
        <v>3993</v>
      </c>
      <c r="B3870" t="s">
        <v>6093</v>
      </c>
      <c r="C3870" t="s">
        <v>191</v>
      </c>
      <c r="D3870" t="s">
        <v>4963</v>
      </c>
      <c r="E3870" s="190" t="s">
        <v>6956</v>
      </c>
    </row>
    <row r="3871" spans="1:5" hidden="1" x14ac:dyDescent="0.25">
      <c r="A3871">
        <v>3990</v>
      </c>
      <c r="B3871" t="s">
        <v>6094</v>
      </c>
      <c r="C3871" t="s">
        <v>194</v>
      </c>
      <c r="D3871" t="s">
        <v>4963</v>
      </c>
      <c r="E3871" s="190" t="s">
        <v>6957</v>
      </c>
    </row>
    <row r="3872" spans="1:5" hidden="1" x14ac:dyDescent="0.25">
      <c r="A3872">
        <v>3992</v>
      </c>
      <c r="B3872" t="s">
        <v>6095</v>
      </c>
      <c r="C3872" t="s">
        <v>194</v>
      </c>
      <c r="D3872" t="s">
        <v>4963</v>
      </c>
      <c r="E3872" s="190" t="s">
        <v>6958</v>
      </c>
    </row>
    <row r="3873" spans="1:5" hidden="1" x14ac:dyDescent="0.25">
      <c r="A3873">
        <v>6178</v>
      </c>
      <c r="B3873" t="s">
        <v>4032</v>
      </c>
      <c r="C3873" t="s">
        <v>191</v>
      </c>
      <c r="D3873" t="s">
        <v>4977</v>
      </c>
      <c r="E3873" s="190" t="s">
        <v>6096</v>
      </c>
    </row>
    <row r="3874" spans="1:5" hidden="1" x14ac:dyDescent="0.25">
      <c r="A3874">
        <v>6180</v>
      </c>
      <c r="B3874" t="s">
        <v>4033</v>
      </c>
      <c r="C3874" t="s">
        <v>191</v>
      </c>
      <c r="D3874" t="s">
        <v>4977</v>
      </c>
      <c r="E3874" s="190" t="s">
        <v>6097</v>
      </c>
    </row>
    <row r="3875" spans="1:5" hidden="1" x14ac:dyDescent="0.25">
      <c r="A3875">
        <v>6182</v>
      </c>
      <c r="B3875" t="s">
        <v>4034</v>
      </c>
      <c r="C3875" t="s">
        <v>191</v>
      </c>
      <c r="D3875" t="s">
        <v>4977</v>
      </c>
      <c r="E3875" s="190" t="s">
        <v>6098</v>
      </c>
    </row>
    <row r="3876" spans="1:5" hidden="1" x14ac:dyDescent="0.25">
      <c r="A3876">
        <v>43614</v>
      </c>
      <c r="B3876" t="s">
        <v>6099</v>
      </c>
      <c r="C3876" t="s">
        <v>194</v>
      </c>
      <c r="D3876" t="s">
        <v>4963</v>
      </c>
      <c r="E3876" s="190" t="s">
        <v>6642</v>
      </c>
    </row>
    <row r="3877" spans="1:5" hidden="1" x14ac:dyDescent="0.25">
      <c r="A3877">
        <v>6193</v>
      </c>
      <c r="B3877" t="s">
        <v>6100</v>
      </c>
      <c r="C3877" t="s">
        <v>194</v>
      </c>
      <c r="D3877" t="s">
        <v>4963</v>
      </c>
      <c r="E3877" s="190" t="s">
        <v>6959</v>
      </c>
    </row>
    <row r="3878" spans="1:5" hidden="1" x14ac:dyDescent="0.25">
      <c r="A3878">
        <v>6189</v>
      </c>
      <c r="B3878" t="s">
        <v>6101</v>
      </c>
      <c r="C3878" t="s">
        <v>194</v>
      </c>
      <c r="D3878" t="s">
        <v>4963</v>
      </c>
      <c r="E3878" s="190" t="s">
        <v>6102</v>
      </c>
    </row>
    <row r="3879" spans="1:5" hidden="1" x14ac:dyDescent="0.25">
      <c r="A3879">
        <v>6214</v>
      </c>
      <c r="B3879" t="s">
        <v>4035</v>
      </c>
      <c r="C3879" t="s">
        <v>191</v>
      </c>
      <c r="D3879" t="s">
        <v>4977</v>
      </c>
      <c r="E3879" s="190" t="s">
        <v>6103</v>
      </c>
    </row>
    <row r="3880" spans="1:5" hidden="1" x14ac:dyDescent="0.25">
      <c r="A3880">
        <v>36153</v>
      </c>
      <c r="B3880" t="s">
        <v>4036</v>
      </c>
      <c r="C3880" t="s">
        <v>192</v>
      </c>
      <c r="D3880" t="s">
        <v>4963</v>
      </c>
      <c r="E3880" s="190" t="s">
        <v>8795</v>
      </c>
    </row>
    <row r="3881" spans="1:5" hidden="1" x14ac:dyDescent="0.25">
      <c r="A3881">
        <v>10740</v>
      </c>
      <c r="B3881" t="s">
        <v>4037</v>
      </c>
      <c r="C3881" t="s">
        <v>192</v>
      </c>
      <c r="D3881" t="s">
        <v>4963</v>
      </c>
      <c r="E3881" s="190" t="s">
        <v>8796</v>
      </c>
    </row>
    <row r="3882" spans="1:5" hidden="1" x14ac:dyDescent="0.25">
      <c r="A3882">
        <v>13914</v>
      </c>
      <c r="B3882" t="s">
        <v>4038</v>
      </c>
      <c r="C3882" t="s">
        <v>192</v>
      </c>
      <c r="D3882" t="s">
        <v>4963</v>
      </c>
      <c r="E3882" s="190" t="s">
        <v>8797</v>
      </c>
    </row>
    <row r="3883" spans="1:5" hidden="1" x14ac:dyDescent="0.25">
      <c r="A3883">
        <v>10742</v>
      </c>
      <c r="B3883" t="s">
        <v>4039</v>
      </c>
      <c r="C3883" t="s">
        <v>192</v>
      </c>
      <c r="D3883" t="s">
        <v>4966</v>
      </c>
      <c r="E3883" s="190" t="s">
        <v>8798</v>
      </c>
    </row>
    <row r="3884" spans="1:5" hidden="1" x14ac:dyDescent="0.25">
      <c r="A3884">
        <v>38465</v>
      </c>
      <c r="B3884" t="s">
        <v>4040</v>
      </c>
      <c r="C3884" t="s">
        <v>192</v>
      </c>
      <c r="D3884" t="s">
        <v>4963</v>
      </c>
      <c r="E3884" s="190" t="s">
        <v>8422</v>
      </c>
    </row>
    <row r="3885" spans="1:5" hidden="1" x14ac:dyDescent="0.25">
      <c r="A3885">
        <v>7543</v>
      </c>
      <c r="B3885" t="s">
        <v>4041</v>
      </c>
      <c r="C3885" t="s">
        <v>192</v>
      </c>
      <c r="D3885" t="s">
        <v>4963</v>
      </c>
      <c r="E3885" s="190" t="s">
        <v>8799</v>
      </c>
    </row>
    <row r="3886" spans="1:5" hidden="1" x14ac:dyDescent="0.25">
      <c r="A3886">
        <v>43427</v>
      </c>
      <c r="B3886" t="s">
        <v>4042</v>
      </c>
      <c r="C3886" t="s">
        <v>192</v>
      </c>
      <c r="D3886" t="s">
        <v>4963</v>
      </c>
      <c r="E3886" s="190" t="s">
        <v>8800</v>
      </c>
    </row>
    <row r="3887" spans="1:5" hidden="1" x14ac:dyDescent="0.25">
      <c r="A3887">
        <v>41613</v>
      </c>
      <c r="B3887" t="s">
        <v>4043</v>
      </c>
      <c r="C3887" t="s">
        <v>192</v>
      </c>
      <c r="D3887" t="s">
        <v>4963</v>
      </c>
      <c r="E3887" s="190" t="s">
        <v>8801</v>
      </c>
    </row>
    <row r="3888" spans="1:5" hidden="1" x14ac:dyDescent="0.25">
      <c r="A3888">
        <v>41614</v>
      </c>
      <c r="B3888" t="s">
        <v>4044</v>
      </c>
      <c r="C3888" t="s">
        <v>192</v>
      </c>
      <c r="D3888" t="s">
        <v>4963</v>
      </c>
      <c r="E3888" s="190" t="s">
        <v>6339</v>
      </c>
    </row>
    <row r="3889" spans="1:5" hidden="1" x14ac:dyDescent="0.25">
      <c r="A3889">
        <v>41615</v>
      </c>
      <c r="B3889" t="s">
        <v>4045</v>
      </c>
      <c r="C3889" t="s">
        <v>192</v>
      </c>
      <c r="D3889" t="s">
        <v>4963</v>
      </c>
      <c r="E3889" s="190" t="s">
        <v>8802</v>
      </c>
    </row>
    <row r="3890" spans="1:5" hidden="1" x14ac:dyDescent="0.25">
      <c r="A3890">
        <v>41616</v>
      </c>
      <c r="B3890" t="s">
        <v>4046</v>
      </c>
      <c r="C3890" t="s">
        <v>192</v>
      </c>
      <c r="D3890" t="s">
        <v>4963</v>
      </c>
      <c r="E3890" s="190" t="s">
        <v>8803</v>
      </c>
    </row>
    <row r="3891" spans="1:5" hidden="1" x14ac:dyDescent="0.25">
      <c r="A3891">
        <v>41617</v>
      </c>
      <c r="B3891" t="s">
        <v>4047</v>
      </c>
      <c r="C3891" t="s">
        <v>192</v>
      </c>
      <c r="D3891" t="s">
        <v>4963</v>
      </c>
      <c r="E3891" s="190" t="s">
        <v>8804</v>
      </c>
    </row>
    <row r="3892" spans="1:5" hidden="1" x14ac:dyDescent="0.25">
      <c r="A3892">
        <v>41618</v>
      </c>
      <c r="B3892" t="s">
        <v>4048</v>
      </c>
      <c r="C3892" t="s">
        <v>192</v>
      </c>
      <c r="D3892" t="s">
        <v>4963</v>
      </c>
      <c r="E3892" s="190" t="s">
        <v>8805</v>
      </c>
    </row>
    <row r="3893" spans="1:5" hidden="1" x14ac:dyDescent="0.25">
      <c r="A3893">
        <v>43428</v>
      </c>
      <c r="B3893" t="s">
        <v>4049</v>
      </c>
      <c r="C3893" t="s">
        <v>192</v>
      </c>
      <c r="D3893" t="s">
        <v>4963</v>
      </c>
      <c r="E3893" s="190" t="s">
        <v>8806</v>
      </c>
    </row>
    <row r="3894" spans="1:5" hidden="1" x14ac:dyDescent="0.25">
      <c r="A3894">
        <v>41619</v>
      </c>
      <c r="B3894" t="s">
        <v>4050</v>
      </c>
      <c r="C3894" t="s">
        <v>192</v>
      </c>
      <c r="D3894" t="s">
        <v>4963</v>
      </c>
      <c r="E3894" s="190" t="s">
        <v>7145</v>
      </c>
    </row>
    <row r="3895" spans="1:5" hidden="1" x14ac:dyDescent="0.25">
      <c r="A3895">
        <v>41620</v>
      </c>
      <c r="B3895" t="s">
        <v>4051</v>
      </c>
      <c r="C3895" t="s">
        <v>192</v>
      </c>
      <c r="D3895" t="s">
        <v>4963</v>
      </c>
      <c r="E3895" s="190" t="s">
        <v>6968</v>
      </c>
    </row>
    <row r="3896" spans="1:5" hidden="1" x14ac:dyDescent="0.25">
      <c r="A3896">
        <v>41622</v>
      </c>
      <c r="B3896" t="s">
        <v>4052</v>
      </c>
      <c r="C3896" t="s">
        <v>192</v>
      </c>
      <c r="D3896" t="s">
        <v>4963</v>
      </c>
      <c r="E3896" s="190" t="s">
        <v>8807</v>
      </c>
    </row>
    <row r="3897" spans="1:5" hidden="1" x14ac:dyDescent="0.25">
      <c r="A3897">
        <v>41623</v>
      </c>
      <c r="B3897" t="s">
        <v>4053</v>
      </c>
      <c r="C3897" t="s">
        <v>192</v>
      </c>
      <c r="D3897" t="s">
        <v>4963</v>
      </c>
      <c r="E3897" s="190" t="s">
        <v>8808</v>
      </c>
    </row>
    <row r="3898" spans="1:5" hidden="1" x14ac:dyDescent="0.25">
      <c r="A3898">
        <v>41624</v>
      </c>
      <c r="B3898" t="s">
        <v>4054</v>
      </c>
      <c r="C3898" t="s">
        <v>192</v>
      </c>
      <c r="D3898" t="s">
        <v>4963</v>
      </c>
      <c r="E3898" s="190" t="s">
        <v>8809</v>
      </c>
    </row>
    <row r="3899" spans="1:5" hidden="1" x14ac:dyDescent="0.25">
      <c r="A3899">
        <v>41625</v>
      </c>
      <c r="B3899" t="s">
        <v>4055</v>
      </c>
      <c r="C3899" t="s">
        <v>192</v>
      </c>
      <c r="D3899" t="s">
        <v>4963</v>
      </c>
      <c r="E3899" s="190" t="s">
        <v>8810</v>
      </c>
    </row>
    <row r="3900" spans="1:5" hidden="1" x14ac:dyDescent="0.25">
      <c r="A3900">
        <v>39352</v>
      </c>
      <c r="B3900" t="s">
        <v>4056</v>
      </c>
      <c r="C3900" t="s">
        <v>192</v>
      </c>
      <c r="D3900" t="s">
        <v>4963</v>
      </c>
      <c r="E3900" s="190" t="s">
        <v>8811</v>
      </c>
    </row>
    <row r="3901" spans="1:5" hidden="1" x14ac:dyDescent="0.25">
      <c r="A3901">
        <v>39346</v>
      </c>
      <c r="B3901" t="s">
        <v>4058</v>
      </c>
      <c r="C3901" t="s">
        <v>192</v>
      </c>
      <c r="D3901" t="s">
        <v>4963</v>
      </c>
      <c r="E3901" s="190" t="s">
        <v>8811</v>
      </c>
    </row>
    <row r="3902" spans="1:5" hidden="1" x14ac:dyDescent="0.25">
      <c r="A3902">
        <v>39350</v>
      </c>
      <c r="B3902" t="s">
        <v>4059</v>
      </c>
      <c r="C3902" t="s">
        <v>192</v>
      </c>
      <c r="D3902" t="s">
        <v>4963</v>
      </c>
      <c r="E3902" s="190" t="s">
        <v>312</v>
      </c>
    </row>
    <row r="3903" spans="1:5" hidden="1" x14ac:dyDescent="0.25">
      <c r="A3903">
        <v>39351</v>
      </c>
      <c r="B3903" t="s">
        <v>4060</v>
      </c>
      <c r="C3903" t="s">
        <v>192</v>
      </c>
      <c r="D3903" t="s">
        <v>4963</v>
      </c>
      <c r="E3903" s="190" t="s">
        <v>8812</v>
      </c>
    </row>
    <row r="3904" spans="1:5" hidden="1" x14ac:dyDescent="0.25">
      <c r="A3904">
        <v>38837</v>
      </c>
      <c r="B3904" t="s">
        <v>6104</v>
      </c>
      <c r="C3904" t="s">
        <v>192</v>
      </c>
      <c r="D3904" t="s">
        <v>4977</v>
      </c>
      <c r="E3904" s="190" t="s">
        <v>2751</v>
      </c>
    </row>
    <row r="3905" spans="1:5" hidden="1" x14ac:dyDescent="0.25">
      <c r="A3905">
        <v>38836</v>
      </c>
      <c r="B3905" t="s">
        <v>6105</v>
      </c>
      <c r="C3905" t="s">
        <v>192</v>
      </c>
      <c r="D3905" t="s">
        <v>4977</v>
      </c>
      <c r="E3905" s="190" t="s">
        <v>336</v>
      </c>
    </row>
    <row r="3906" spans="1:5" hidden="1" x14ac:dyDescent="0.25">
      <c r="A3906">
        <v>2666</v>
      </c>
      <c r="B3906" t="s">
        <v>4061</v>
      </c>
      <c r="C3906" t="s">
        <v>192</v>
      </c>
      <c r="D3906" t="s">
        <v>4977</v>
      </c>
      <c r="E3906" s="190" t="s">
        <v>5363</v>
      </c>
    </row>
    <row r="3907" spans="1:5" hidden="1" x14ac:dyDescent="0.25">
      <c r="A3907">
        <v>2668</v>
      </c>
      <c r="B3907" t="s">
        <v>4062</v>
      </c>
      <c r="C3907" t="s">
        <v>192</v>
      </c>
      <c r="D3907" t="s">
        <v>4977</v>
      </c>
      <c r="E3907" s="190" t="s">
        <v>8813</v>
      </c>
    </row>
    <row r="3908" spans="1:5" hidden="1" x14ac:dyDescent="0.25">
      <c r="A3908">
        <v>2664</v>
      </c>
      <c r="B3908" t="s">
        <v>4064</v>
      </c>
      <c r="C3908" t="s">
        <v>192</v>
      </c>
      <c r="D3908" t="s">
        <v>4977</v>
      </c>
      <c r="E3908" s="190" t="s">
        <v>8814</v>
      </c>
    </row>
    <row r="3909" spans="1:5" hidden="1" x14ac:dyDescent="0.25">
      <c r="A3909">
        <v>2662</v>
      </c>
      <c r="B3909" t="s">
        <v>4065</v>
      </c>
      <c r="C3909" t="s">
        <v>192</v>
      </c>
      <c r="D3909" t="s">
        <v>4977</v>
      </c>
      <c r="E3909" s="190" t="s">
        <v>6705</v>
      </c>
    </row>
    <row r="3910" spans="1:5" hidden="1" x14ac:dyDescent="0.25">
      <c r="A3910">
        <v>20964</v>
      </c>
      <c r="B3910" t="s">
        <v>4066</v>
      </c>
      <c r="C3910" t="s">
        <v>192</v>
      </c>
      <c r="D3910" t="s">
        <v>4963</v>
      </c>
      <c r="E3910" s="190" t="s">
        <v>6106</v>
      </c>
    </row>
    <row r="3911" spans="1:5" hidden="1" x14ac:dyDescent="0.25">
      <c r="A3911">
        <v>10905</v>
      </c>
      <c r="B3911" t="s">
        <v>4067</v>
      </c>
      <c r="C3911" t="s">
        <v>192</v>
      </c>
      <c r="D3911" t="s">
        <v>4963</v>
      </c>
      <c r="E3911" s="190" t="s">
        <v>3911</v>
      </c>
    </row>
    <row r="3912" spans="1:5" hidden="1" x14ac:dyDescent="0.25">
      <c r="A3912">
        <v>11289</v>
      </c>
      <c r="B3912" t="s">
        <v>6961</v>
      </c>
      <c r="C3912" t="s">
        <v>192</v>
      </c>
      <c r="D3912" t="s">
        <v>4963</v>
      </c>
      <c r="E3912" s="190" t="s">
        <v>8815</v>
      </c>
    </row>
    <row r="3913" spans="1:5" hidden="1" x14ac:dyDescent="0.25">
      <c r="A3913">
        <v>11241</v>
      </c>
      <c r="B3913" t="s">
        <v>6962</v>
      </c>
      <c r="C3913" t="s">
        <v>192</v>
      </c>
      <c r="D3913" t="s">
        <v>4963</v>
      </c>
      <c r="E3913" s="190" t="s">
        <v>8816</v>
      </c>
    </row>
    <row r="3914" spans="1:5" hidden="1" x14ac:dyDescent="0.25">
      <c r="A3914">
        <v>11301</v>
      </c>
      <c r="B3914" t="s">
        <v>6963</v>
      </c>
      <c r="C3914" t="s">
        <v>192</v>
      </c>
      <c r="D3914" t="s">
        <v>4963</v>
      </c>
      <c r="E3914" s="190" t="s">
        <v>8817</v>
      </c>
    </row>
    <row r="3915" spans="1:5" hidden="1" x14ac:dyDescent="0.25">
      <c r="A3915">
        <v>21090</v>
      </c>
      <c r="B3915" t="s">
        <v>6964</v>
      </c>
      <c r="C3915" t="s">
        <v>192</v>
      </c>
      <c r="D3915" t="s">
        <v>4963</v>
      </c>
      <c r="E3915" s="190" t="s">
        <v>8818</v>
      </c>
    </row>
    <row r="3916" spans="1:5" hidden="1" x14ac:dyDescent="0.25">
      <c r="A3916">
        <v>11315</v>
      </c>
      <c r="B3916" t="s">
        <v>6107</v>
      </c>
      <c r="C3916" t="s">
        <v>192</v>
      </c>
      <c r="D3916" t="s">
        <v>4963</v>
      </c>
      <c r="E3916" s="190" t="s">
        <v>8819</v>
      </c>
    </row>
    <row r="3917" spans="1:5" hidden="1" x14ac:dyDescent="0.25">
      <c r="A3917">
        <v>21071</v>
      </c>
      <c r="B3917" t="s">
        <v>6108</v>
      </c>
      <c r="C3917" t="s">
        <v>192</v>
      </c>
      <c r="D3917" t="s">
        <v>4963</v>
      </c>
      <c r="E3917" s="190" t="s">
        <v>8820</v>
      </c>
    </row>
    <row r="3918" spans="1:5" hidden="1" x14ac:dyDescent="0.25">
      <c r="A3918">
        <v>14112</v>
      </c>
      <c r="B3918" t="s">
        <v>6109</v>
      </c>
      <c r="C3918" t="s">
        <v>192</v>
      </c>
      <c r="D3918" t="s">
        <v>4963</v>
      </c>
      <c r="E3918" s="190" t="s">
        <v>8821</v>
      </c>
    </row>
    <row r="3919" spans="1:5" hidden="1" x14ac:dyDescent="0.25">
      <c r="A3919">
        <v>11316</v>
      </c>
      <c r="B3919" t="s">
        <v>6110</v>
      </c>
      <c r="C3919" t="s">
        <v>192</v>
      </c>
      <c r="D3919" t="s">
        <v>4963</v>
      </c>
      <c r="E3919" s="190" t="s">
        <v>8822</v>
      </c>
    </row>
    <row r="3920" spans="1:5" hidden="1" x14ac:dyDescent="0.25">
      <c r="A3920">
        <v>6243</v>
      </c>
      <c r="B3920" t="s">
        <v>6111</v>
      </c>
      <c r="C3920" t="s">
        <v>192</v>
      </c>
      <c r="D3920" t="s">
        <v>4966</v>
      </c>
      <c r="E3920" s="190" t="s">
        <v>8823</v>
      </c>
    </row>
    <row r="3921" spans="1:5" hidden="1" x14ac:dyDescent="0.25">
      <c r="A3921">
        <v>6240</v>
      </c>
      <c r="B3921" t="s">
        <v>6965</v>
      </c>
      <c r="C3921" t="s">
        <v>192</v>
      </c>
      <c r="D3921" t="s">
        <v>4963</v>
      </c>
      <c r="E3921" s="190" t="s">
        <v>8824</v>
      </c>
    </row>
    <row r="3922" spans="1:5" hidden="1" x14ac:dyDescent="0.25">
      <c r="A3922">
        <v>11296</v>
      </c>
      <c r="B3922" t="s">
        <v>6112</v>
      </c>
      <c r="C3922" t="s">
        <v>192</v>
      </c>
      <c r="D3922" t="s">
        <v>4963</v>
      </c>
      <c r="E3922" s="190" t="s">
        <v>8825</v>
      </c>
    </row>
    <row r="3923" spans="1:5" hidden="1" x14ac:dyDescent="0.25">
      <c r="A3923">
        <v>11299</v>
      </c>
      <c r="B3923" t="s">
        <v>6113</v>
      </c>
      <c r="C3923" t="s">
        <v>192</v>
      </c>
      <c r="D3923" t="s">
        <v>4963</v>
      </c>
      <c r="E3923" s="190" t="s">
        <v>8826</v>
      </c>
    </row>
    <row r="3924" spans="1:5" hidden="1" x14ac:dyDescent="0.25">
      <c r="A3924">
        <v>11688</v>
      </c>
      <c r="B3924" t="s">
        <v>4068</v>
      </c>
      <c r="C3924" t="s">
        <v>192</v>
      </c>
      <c r="D3924" t="s">
        <v>4963</v>
      </c>
      <c r="E3924" s="190" t="s">
        <v>8827</v>
      </c>
    </row>
    <row r="3925" spans="1:5" hidden="1" x14ac:dyDescent="0.25">
      <c r="A3925">
        <v>37736</v>
      </c>
      <c r="B3925" t="s">
        <v>4069</v>
      </c>
      <c r="C3925" t="s">
        <v>192</v>
      </c>
      <c r="D3925" t="s">
        <v>4977</v>
      </c>
      <c r="E3925" s="190" t="s">
        <v>8828</v>
      </c>
    </row>
    <row r="3926" spans="1:5" hidden="1" x14ac:dyDescent="0.25">
      <c r="A3926">
        <v>37739</v>
      </c>
      <c r="B3926" t="s">
        <v>4070</v>
      </c>
      <c r="C3926" t="s">
        <v>192</v>
      </c>
      <c r="D3926" t="s">
        <v>4977</v>
      </c>
      <c r="E3926" s="190" t="s">
        <v>8829</v>
      </c>
    </row>
    <row r="3927" spans="1:5" hidden="1" x14ac:dyDescent="0.25">
      <c r="A3927">
        <v>37740</v>
      </c>
      <c r="B3927" t="s">
        <v>4071</v>
      </c>
      <c r="C3927" t="s">
        <v>192</v>
      </c>
      <c r="D3927" t="s">
        <v>4977</v>
      </c>
      <c r="E3927" s="190" t="s">
        <v>8830</v>
      </c>
    </row>
    <row r="3928" spans="1:5" hidden="1" x14ac:dyDescent="0.25">
      <c r="A3928">
        <v>37738</v>
      </c>
      <c r="B3928" t="s">
        <v>4072</v>
      </c>
      <c r="C3928" t="s">
        <v>192</v>
      </c>
      <c r="D3928" t="s">
        <v>4977</v>
      </c>
      <c r="E3928" s="190" t="s">
        <v>8831</v>
      </c>
    </row>
    <row r="3929" spans="1:5" hidden="1" x14ac:dyDescent="0.25">
      <c r="A3929">
        <v>37737</v>
      </c>
      <c r="B3929" t="s">
        <v>4073</v>
      </c>
      <c r="C3929" t="s">
        <v>192</v>
      </c>
      <c r="D3929" t="s">
        <v>4977</v>
      </c>
      <c r="E3929" s="190" t="s">
        <v>8832</v>
      </c>
    </row>
    <row r="3930" spans="1:5" hidden="1" x14ac:dyDescent="0.25">
      <c r="A3930">
        <v>25014</v>
      </c>
      <c r="B3930" t="s">
        <v>4074</v>
      </c>
      <c r="C3930" t="s">
        <v>192</v>
      </c>
      <c r="D3930" t="s">
        <v>4977</v>
      </c>
      <c r="E3930" s="190" t="s">
        <v>8833</v>
      </c>
    </row>
    <row r="3931" spans="1:5" hidden="1" x14ac:dyDescent="0.25">
      <c r="A3931">
        <v>25013</v>
      </c>
      <c r="B3931" t="s">
        <v>4075</v>
      </c>
      <c r="C3931" t="s">
        <v>192</v>
      </c>
      <c r="D3931" t="s">
        <v>4977</v>
      </c>
      <c r="E3931" s="190" t="s">
        <v>8834</v>
      </c>
    </row>
    <row r="3932" spans="1:5" hidden="1" x14ac:dyDescent="0.25">
      <c r="A3932">
        <v>14405</v>
      </c>
      <c r="B3932" t="s">
        <v>4076</v>
      </c>
      <c r="C3932" t="s">
        <v>192</v>
      </c>
      <c r="D3932" t="s">
        <v>4977</v>
      </c>
      <c r="E3932" s="190" t="s">
        <v>8835</v>
      </c>
    </row>
    <row r="3933" spans="1:5" hidden="1" x14ac:dyDescent="0.25">
      <c r="A3933">
        <v>20271</v>
      </c>
      <c r="B3933" t="s">
        <v>4077</v>
      </c>
      <c r="C3933" t="s">
        <v>192</v>
      </c>
      <c r="D3933" t="s">
        <v>4963</v>
      </c>
      <c r="E3933" s="190" t="s">
        <v>8836</v>
      </c>
    </row>
    <row r="3934" spans="1:5" hidden="1" x14ac:dyDescent="0.25">
      <c r="A3934">
        <v>10423</v>
      </c>
      <c r="B3934" t="s">
        <v>4078</v>
      </c>
      <c r="C3934" t="s">
        <v>192</v>
      </c>
      <c r="D3934" t="s">
        <v>4963</v>
      </c>
      <c r="E3934" s="190" t="s">
        <v>8837</v>
      </c>
    </row>
    <row r="3935" spans="1:5" hidden="1" x14ac:dyDescent="0.25">
      <c r="A3935">
        <v>36790</v>
      </c>
      <c r="B3935" t="s">
        <v>4079</v>
      </c>
      <c r="C3935" t="s">
        <v>192</v>
      </c>
      <c r="D3935" t="s">
        <v>4963</v>
      </c>
      <c r="E3935" s="190" t="s">
        <v>8838</v>
      </c>
    </row>
    <row r="3936" spans="1:5" hidden="1" x14ac:dyDescent="0.25">
      <c r="A3936">
        <v>37589</v>
      </c>
      <c r="B3936" t="s">
        <v>4080</v>
      </c>
      <c r="C3936" t="s">
        <v>192</v>
      </c>
      <c r="D3936" t="s">
        <v>4963</v>
      </c>
      <c r="E3936" s="190" t="s">
        <v>8839</v>
      </c>
    </row>
    <row r="3937" spans="1:5" hidden="1" x14ac:dyDescent="0.25">
      <c r="A3937">
        <v>11690</v>
      </c>
      <c r="B3937" t="s">
        <v>4081</v>
      </c>
      <c r="C3937" t="s">
        <v>192</v>
      </c>
      <c r="D3937" t="s">
        <v>4963</v>
      </c>
      <c r="E3937" s="190" t="s">
        <v>8840</v>
      </c>
    </row>
    <row r="3938" spans="1:5" hidden="1" x14ac:dyDescent="0.25">
      <c r="A3938">
        <v>20234</v>
      </c>
      <c r="B3938" t="s">
        <v>4082</v>
      </c>
      <c r="C3938" t="s">
        <v>192</v>
      </c>
      <c r="D3938" t="s">
        <v>4963</v>
      </c>
      <c r="E3938" s="190" t="s">
        <v>8841</v>
      </c>
    </row>
    <row r="3939" spans="1:5" hidden="1" x14ac:dyDescent="0.25">
      <c r="A3939">
        <v>44480</v>
      </c>
      <c r="B3939" t="s">
        <v>4083</v>
      </c>
      <c r="C3939" t="s">
        <v>222</v>
      </c>
      <c r="D3939" t="s">
        <v>4963</v>
      </c>
      <c r="E3939" s="190" t="s">
        <v>8842</v>
      </c>
    </row>
    <row r="3940" spans="1:5" hidden="1" x14ac:dyDescent="0.25">
      <c r="A3940">
        <v>11457</v>
      </c>
      <c r="B3940" t="s">
        <v>4084</v>
      </c>
      <c r="C3940" t="s">
        <v>192</v>
      </c>
      <c r="D3940" t="s">
        <v>4963</v>
      </c>
      <c r="E3940" s="190" t="s">
        <v>2762</v>
      </c>
    </row>
    <row r="3941" spans="1:5" hidden="1" x14ac:dyDescent="0.25">
      <c r="A3941">
        <v>44073</v>
      </c>
      <c r="B3941" t="s">
        <v>4085</v>
      </c>
      <c r="C3941" t="s">
        <v>194</v>
      </c>
      <c r="D3941" t="s">
        <v>4963</v>
      </c>
      <c r="E3941" s="190" t="s">
        <v>6320</v>
      </c>
    </row>
    <row r="3942" spans="1:5" hidden="1" x14ac:dyDescent="0.25">
      <c r="A3942">
        <v>44253</v>
      </c>
      <c r="B3942" t="s">
        <v>6114</v>
      </c>
      <c r="C3942" t="s">
        <v>192</v>
      </c>
      <c r="D3942" t="s">
        <v>4963</v>
      </c>
      <c r="E3942" s="190" t="s">
        <v>8843</v>
      </c>
    </row>
    <row r="3943" spans="1:5" hidden="1" x14ac:dyDescent="0.25">
      <c r="A3943">
        <v>21121</v>
      </c>
      <c r="B3943" t="s">
        <v>4086</v>
      </c>
      <c r="C3943" t="s">
        <v>192</v>
      </c>
      <c r="D3943" t="s">
        <v>4963</v>
      </c>
      <c r="E3943" s="190" t="s">
        <v>354</v>
      </c>
    </row>
    <row r="3944" spans="1:5" hidden="1" x14ac:dyDescent="0.25">
      <c r="A3944">
        <v>38010</v>
      </c>
      <c r="B3944" t="s">
        <v>4087</v>
      </c>
      <c r="C3944" t="s">
        <v>192</v>
      </c>
      <c r="D3944" t="s">
        <v>4963</v>
      </c>
      <c r="E3944" s="190" t="s">
        <v>6878</v>
      </c>
    </row>
    <row r="3945" spans="1:5" hidden="1" x14ac:dyDescent="0.25">
      <c r="A3945">
        <v>38011</v>
      </c>
      <c r="B3945" t="s">
        <v>4088</v>
      </c>
      <c r="C3945" t="s">
        <v>192</v>
      </c>
      <c r="D3945" t="s">
        <v>4963</v>
      </c>
      <c r="E3945" s="190" t="s">
        <v>230</v>
      </c>
    </row>
    <row r="3946" spans="1:5" hidden="1" x14ac:dyDescent="0.25">
      <c r="A3946">
        <v>38012</v>
      </c>
      <c r="B3946" t="s">
        <v>4089</v>
      </c>
      <c r="C3946" t="s">
        <v>192</v>
      </c>
      <c r="D3946" t="s">
        <v>4963</v>
      </c>
      <c r="E3946" s="190" t="s">
        <v>6670</v>
      </c>
    </row>
    <row r="3947" spans="1:5" hidden="1" x14ac:dyDescent="0.25">
      <c r="A3947">
        <v>38013</v>
      </c>
      <c r="B3947" t="s">
        <v>4090</v>
      </c>
      <c r="C3947" t="s">
        <v>192</v>
      </c>
      <c r="D3947" t="s">
        <v>4963</v>
      </c>
      <c r="E3947" s="190" t="s">
        <v>8844</v>
      </c>
    </row>
    <row r="3948" spans="1:5" hidden="1" x14ac:dyDescent="0.25">
      <c r="A3948">
        <v>38014</v>
      </c>
      <c r="B3948" t="s">
        <v>4091</v>
      </c>
      <c r="C3948" t="s">
        <v>192</v>
      </c>
      <c r="D3948" t="s">
        <v>4963</v>
      </c>
      <c r="E3948" s="190" t="s">
        <v>8845</v>
      </c>
    </row>
    <row r="3949" spans="1:5" hidden="1" x14ac:dyDescent="0.25">
      <c r="A3949">
        <v>38015</v>
      </c>
      <c r="B3949" t="s">
        <v>4092</v>
      </c>
      <c r="C3949" t="s">
        <v>192</v>
      </c>
      <c r="D3949" t="s">
        <v>4963</v>
      </c>
      <c r="E3949" s="190" t="s">
        <v>8846</v>
      </c>
    </row>
    <row r="3950" spans="1:5" hidden="1" x14ac:dyDescent="0.25">
      <c r="A3950">
        <v>38016</v>
      </c>
      <c r="B3950" t="s">
        <v>4093</v>
      </c>
      <c r="C3950" t="s">
        <v>192</v>
      </c>
      <c r="D3950" t="s">
        <v>4963</v>
      </c>
      <c r="E3950" s="190" t="s">
        <v>8847</v>
      </c>
    </row>
    <row r="3951" spans="1:5" hidden="1" x14ac:dyDescent="0.25">
      <c r="A3951">
        <v>12741</v>
      </c>
      <c r="B3951" t="s">
        <v>4094</v>
      </c>
      <c r="C3951" t="s">
        <v>192</v>
      </c>
      <c r="D3951" t="s">
        <v>4977</v>
      </c>
      <c r="E3951" s="190" t="s">
        <v>8848</v>
      </c>
    </row>
    <row r="3952" spans="1:5" hidden="1" x14ac:dyDescent="0.25">
      <c r="A3952">
        <v>12733</v>
      </c>
      <c r="B3952" t="s">
        <v>4095</v>
      </c>
      <c r="C3952" t="s">
        <v>192</v>
      </c>
      <c r="D3952" t="s">
        <v>4977</v>
      </c>
      <c r="E3952" s="190" t="s">
        <v>1464</v>
      </c>
    </row>
    <row r="3953" spans="1:5" hidden="1" x14ac:dyDescent="0.25">
      <c r="A3953">
        <v>12734</v>
      </c>
      <c r="B3953" t="s">
        <v>4096</v>
      </c>
      <c r="C3953" t="s">
        <v>192</v>
      </c>
      <c r="D3953" t="s">
        <v>4977</v>
      </c>
      <c r="E3953" s="190" t="s">
        <v>8849</v>
      </c>
    </row>
    <row r="3954" spans="1:5" hidden="1" x14ac:dyDescent="0.25">
      <c r="A3954">
        <v>12735</v>
      </c>
      <c r="B3954" t="s">
        <v>4098</v>
      </c>
      <c r="C3954" t="s">
        <v>192</v>
      </c>
      <c r="D3954" t="s">
        <v>4977</v>
      </c>
      <c r="E3954" s="190" t="s">
        <v>7696</v>
      </c>
    </row>
    <row r="3955" spans="1:5" hidden="1" x14ac:dyDescent="0.25">
      <c r="A3955">
        <v>12736</v>
      </c>
      <c r="B3955" t="s">
        <v>4099</v>
      </c>
      <c r="C3955" t="s">
        <v>192</v>
      </c>
      <c r="D3955" t="s">
        <v>4977</v>
      </c>
      <c r="E3955" s="190" t="s">
        <v>8850</v>
      </c>
    </row>
    <row r="3956" spans="1:5" hidden="1" x14ac:dyDescent="0.25">
      <c r="A3956">
        <v>12737</v>
      </c>
      <c r="B3956" t="s">
        <v>4100</v>
      </c>
      <c r="C3956" t="s">
        <v>192</v>
      </c>
      <c r="D3956" t="s">
        <v>4977</v>
      </c>
      <c r="E3956" s="190" t="s">
        <v>8851</v>
      </c>
    </row>
    <row r="3957" spans="1:5" hidden="1" x14ac:dyDescent="0.25">
      <c r="A3957">
        <v>12738</v>
      </c>
      <c r="B3957" t="s">
        <v>4101</v>
      </c>
      <c r="C3957" t="s">
        <v>192</v>
      </c>
      <c r="D3957" t="s">
        <v>4977</v>
      </c>
      <c r="E3957" s="190" t="s">
        <v>8852</v>
      </c>
    </row>
    <row r="3958" spans="1:5" hidden="1" x14ac:dyDescent="0.25">
      <c r="A3958">
        <v>12739</v>
      </c>
      <c r="B3958" t="s">
        <v>4102</v>
      </c>
      <c r="C3958" t="s">
        <v>192</v>
      </c>
      <c r="D3958" t="s">
        <v>4977</v>
      </c>
      <c r="E3958" s="190" t="s">
        <v>8853</v>
      </c>
    </row>
    <row r="3959" spans="1:5" hidden="1" x14ac:dyDescent="0.25">
      <c r="A3959">
        <v>12740</v>
      </c>
      <c r="B3959" t="s">
        <v>4103</v>
      </c>
      <c r="C3959" t="s">
        <v>192</v>
      </c>
      <c r="D3959" t="s">
        <v>4977</v>
      </c>
      <c r="E3959" s="190" t="s">
        <v>8854</v>
      </c>
    </row>
    <row r="3960" spans="1:5" hidden="1" x14ac:dyDescent="0.25">
      <c r="A3960">
        <v>6297</v>
      </c>
      <c r="B3960" t="s">
        <v>4104</v>
      </c>
      <c r="C3960" t="s">
        <v>192</v>
      </c>
      <c r="D3960" t="s">
        <v>4963</v>
      </c>
      <c r="E3960" s="190" t="s">
        <v>8855</v>
      </c>
    </row>
    <row r="3961" spans="1:5" hidden="1" x14ac:dyDescent="0.25">
      <c r="A3961">
        <v>6296</v>
      </c>
      <c r="B3961" t="s">
        <v>4105</v>
      </c>
      <c r="C3961" t="s">
        <v>192</v>
      </c>
      <c r="D3961" t="s">
        <v>4963</v>
      </c>
      <c r="E3961" s="190" t="s">
        <v>8856</v>
      </c>
    </row>
    <row r="3962" spans="1:5" hidden="1" x14ac:dyDescent="0.25">
      <c r="A3962">
        <v>6294</v>
      </c>
      <c r="B3962" t="s">
        <v>4106</v>
      </c>
      <c r="C3962" t="s">
        <v>192</v>
      </c>
      <c r="D3962" t="s">
        <v>4963</v>
      </c>
      <c r="E3962" s="190" t="s">
        <v>7403</v>
      </c>
    </row>
    <row r="3963" spans="1:5" hidden="1" x14ac:dyDescent="0.25">
      <c r="A3963">
        <v>6323</v>
      </c>
      <c r="B3963" t="s">
        <v>4107</v>
      </c>
      <c r="C3963" t="s">
        <v>192</v>
      </c>
      <c r="D3963" t="s">
        <v>4963</v>
      </c>
      <c r="E3963" s="190" t="s">
        <v>8857</v>
      </c>
    </row>
    <row r="3964" spans="1:5" hidden="1" x14ac:dyDescent="0.25">
      <c r="A3964">
        <v>6299</v>
      </c>
      <c r="B3964" t="s">
        <v>4108</v>
      </c>
      <c r="C3964" t="s">
        <v>192</v>
      </c>
      <c r="D3964" t="s">
        <v>4963</v>
      </c>
      <c r="E3964" s="190" t="s">
        <v>5707</v>
      </c>
    </row>
    <row r="3965" spans="1:5" hidden="1" x14ac:dyDescent="0.25">
      <c r="A3965">
        <v>6298</v>
      </c>
      <c r="B3965" t="s">
        <v>4109</v>
      </c>
      <c r="C3965" t="s">
        <v>192</v>
      </c>
      <c r="D3965" t="s">
        <v>4963</v>
      </c>
      <c r="E3965" s="190" t="s">
        <v>8858</v>
      </c>
    </row>
    <row r="3966" spans="1:5" hidden="1" x14ac:dyDescent="0.25">
      <c r="A3966">
        <v>6295</v>
      </c>
      <c r="B3966" t="s">
        <v>4110</v>
      </c>
      <c r="C3966" t="s">
        <v>192</v>
      </c>
      <c r="D3966" t="s">
        <v>4963</v>
      </c>
      <c r="E3966" s="190" t="s">
        <v>8859</v>
      </c>
    </row>
    <row r="3967" spans="1:5" hidden="1" x14ac:dyDescent="0.25">
      <c r="A3967">
        <v>6322</v>
      </c>
      <c r="B3967" t="s">
        <v>4111</v>
      </c>
      <c r="C3967" t="s">
        <v>192</v>
      </c>
      <c r="D3967" t="s">
        <v>4963</v>
      </c>
      <c r="E3967" s="190" t="s">
        <v>8860</v>
      </c>
    </row>
    <row r="3968" spans="1:5" hidden="1" x14ac:dyDescent="0.25">
      <c r="A3968">
        <v>6300</v>
      </c>
      <c r="B3968" t="s">
        <v>4112</v>
      </c>
      <c r="C3968" t="s">
        <v>192</v>
      </c>
      <c r="D3968" t="s">
        <v>4963</v>
      </c>
      <c r="E3968" s="190" t="s">
        <v>8861</v>
      </c>
    </row>
    <row r="3969" spans="1:5" hidden="1" x14ac:dyDescent="0.25">
      <c r="A3969">
        <v>6321</v>
      </c>
      <c r="B3969" t="s">
        <v>4113</v>
      </c>
      <c r="C3969" t="s">
        <v>192</v>
      </c>
      <c r="D3969" t="s">
        <v>4963</v>
      </c>
      <c r="E3969" s="190" t="s">
        <v>8862</v>
      </c>
    </row>
    <row r="3970" spans="1:5" hidden="1" x14ac:dyDescent="0.25">
      <c r="A3970">
        <v>6301</v>
      </c>
      <c r="B3970" t="s">
        <v>4114</v>
      </c>
      <c r="C3970" t="s">
        <v>192</v>
      </c>
      <c r="D3970" t="s">
        <v>4963</v>
      </c>
      <c r="E3970" s="190" t="s">
        <v>8863</v>
      </c>
    </row>
    <row r="3971" spans="1:5" hidden="1" x14ac:dyDescent="0.25">
      <c r="A3971">
        <v>7105</v>
      </c>
      <c r="B3971" t="s">
        <v>4115</v>
      </c>
      <c r="C3971" t="s">
        <v>192</v>
      </c>
      <c r="D3971" t="s">
        <v>4963</v>
      </c>
      <c r="E3971" s="190" t="s">
        <v>7601</v>
      </c>
    </row>
    <row r="3972" spans="1:5" hidden="1" x14ac:dyDescent="0.25">
      <c r="A3972">
        <v>20183</v>
      </c>
      <c r="B3972" t="s">
        <v>6116</v>
      </c>
      <c r="C3972" t="s">
        <v>192</v>
      </c>
      <c r="D3972" t="s">
        <v>4963</v>
      </c>
      <c r="E3972" s="190" t="s">
        <v>8864</v>
      </c>
    </row>
    <row r="3973" spans="1:5" hidden="1" x14ac:dyDescent="0.25">
      <c r="A3973">
        <v>38448</v>
      </c>
      <c r="B3973" t="s">
        <v>6117</v>
      </c>
      <c r="C3973" t="s">
        <v>192</v>
      </c>
      <c r="D3973" t="s">
        <v>4963</v>
      </c>
      <c r="E3973" s="190" t="s">
        <v>8865</v>
      </c>
    </row>
    <row r="3974" spans="1:5" hidden="1" x14ac:dyDescent="0.25">
      <c r="A3974">
        <v>20182</v>
      </c>
      <c r="B3974" t="s">
        <v>6118</v>
      </c>
      <c r="C3974" t="s">
        <v>192</v>
      </c>
      <c r="D3974" t="s">
        <v>4963</v>
      </c>
      <c r="E3974" s="190" t="s">
        <v>8140</v>
      </c>
    </row>
    <row r="3975" spans="1:5" hidden="1" x14ac:dyDescent="0.25">
      <c r="A3975">
        <v>7119</v>
      </c>
      <c r="B3975" t="s">
        <v>4116</v>
      </c>
      <c r="C3975" t="s">
        <v>192</v>
      </c>
      <c r="D3975" t="s">
        <v>4963</v>
      </c>
      <c r="E3975" s="190" t="s">
        <v>8341</v>
      </c>
    </row>
    <row r="3976" spans="1:5" hidden="1" x14ac:dyDescent="0.25">
      <c r="A3976">
        <v>7126</v>
      </c>
      <c r="B3976" t="s">
        <v>6119</v>
      </c>
      <c r="C3976" t="s">
        <v>192</v>
      </c>
      <c r="D3976" t="s">
        <v>4963</v>
      </c>
      <c r="E3976" s="190" t="s">
        <v>8866</v>
      </c>
    </row>
    <row r="3977" spans="1:5" hidden="1" x14ac:dyDescent="0.25">
      <c r="A3977">
        <v>7120</v>
      </c>
      <c r="B3977" t="s">
        <v>4117</v>
      </c>
      <c r="C3977" t="s">
        <v>192</v>
      </c>
      <c r="D3977" t="s">
        <v>4963</v>
      </c>
      <c r="E3977" s="190" t="s">
        <v>8867</v>
      </c>
    </row>
    <row r="3978" spans="1:5" hidden="1" x14ac:dyDescent="0.25">
      <c r="A3978">
        <v>6319</v>
      </c>
      <c r="B3978" t="s">
        <v>4118</v>
      </c>
      <c r="C3978" t="s">
        <v>192</v>
      </c>
      <c r="D3978" t="s">
        <v>4963</v>
      </c>
      <c r="E3978" s="190" t="s">
        <v>8868</v>
      </c>
    </row>
    <row r="3979" spans="1:5" hidden="1" x14ac:dyDescent="0.25">
      <c r="A3979">
        <v>6304</v>
      </c>
      <c r="B3979" t="s">
        <v>4119</v>
      </c>
      <c r="C3979" t="s">
        <v>192</v>
      </c>
      <c r="D3979" t="s">
        <v>4963</v>
      </c>
      <c r="E3979" s="190" t="s">
        <v>8868</v>
      </c>
    </row>
    <row r="3980" spans="1:5" hidden="1" x14ac:dyDescent="0.25">
      <c r="A3980">
        <v>21116</v>
      </c>
      <c r="B3980" t="s">
        <v>4120</v>
      </c>
      <c r="C3980" t="s">
        <v>192</v>
      </c>
      <c r="D3980" t="s">
        <v>4963</v>
      </c>
      <c r="E3980" s="190" t="s">
        <v>8869</v>
      </c>
    </row>
    <row r="3981" spans="1:5" hidden="1" x14ac:dyDescent="0.25">
      <c r="A3981">
        <v>6320</v>
      </c>
      <c r="B3981" t="s">
        <v>4121</v>
      </c>
      <c r="C3981" t="s">
        <v>192</v>
      </c>
      <c r="D3981" t="s">
        <v>4963</v>
      </c>
      <c r="E3981" s="190" t="s">
        <v>8080</v>
      </c>
    </row>
    <row r="3982" spans="1:5" hidden="1" x14ac:dyDescent="0.25">
      <c r="A3982">
        <v>6303</v>
      </c>
      <c r="B3982" t="s">
        <v>4122</v>
      </c>
      <c r="C3982" t="s">
        <v>192</v>
      </c>
      <c r="D3982" t="s">
        <v>4963</v>
      </c>
      <c r="E3982" s="190" t="s">
        <v>8080</v>
      </c>
    </row>
    <row r="3983" spans="1:5" hidden="1" x14ac:dyDescent="0.25">
      <c r="A3983">
        <v>6308</v>
      </c>
      <c r="B3983" t="s">
        <v>4123</v>
      </c>
      <c r="C3983" t="s">
        <v>192</v>
      </c>
      <c r="D3983" t="s">
        <v>4963</v>
      </c>
      <c r="E3983" s="190" t="s">
        <v>8419</v>
      </c>
    </row>
    <row r="3984" spans="1:5" hidden="1" x14ac:dyDescent="0.25">
      <c r="A3984">
        <v>6317</v>
      </c>
      <c r="B3984" t="s">
        <v>4124</v>
      </c>
      <c r="C3984" t="s">
        <v>192</v>
      </c>
      <c r="D3984" t="s">
        <v>4963</v>
      </c>
      <c r="E3984" s="190" t="s">
        <v>8419</v>
      </c>
    </row>
    <row r="3985" spans="1:5" hidden="1" x14ac:dyDescent="0.25">
      <c r="A3985">
        <v>6307</v>
      </c>
      <c r="B3985" t="s">
        <v>4125</v>
      </c>
      <c r="C3985" t="s">
        <v>192</v>
      </c>
      <c r="D3985" t="s">
        <v>4963</v>
      </c>
      <c r="E3985" s="190" t="s">
        <v>8419</v>
      </c>
    </row>
    <row r="3986" spans="1:5" hidden="1" x14ac:dyDescent="0.25">
      <c r="A3986">
        <v>6309</v>
      </c>
      <c r="B3986" t="s">
        <v>4126</v>
      </c>
      <c r="C3986" t="s">
        <v>192</v>
      </c>
      <c r="D3986" t="s">
        <v>4963</v>
      </c>
      <c r="E3986" s="190" t="s">
        <v>8870</v>
      </c>
    </row>
    <row r="3987" spans="1:5" hidden="1" x14ac:dyDescent="0.25">
      <c r="A3987">
        <v>6318</v>
      </c>
      <c r="B3987" t="s">
        <v>4127</v>
      </c>
      <c r="C3987" t="s">
        <v>192</v>
      </c>
      <c r="D3987" t="s">
        <v>4963</v>
      </c>
      <c r="E3987" s="190" t="s">
        <v>6649</v>
      </c>
    </row>
    <row r="3988" spans="1:5" hidden="1" x14ac:dyDescent="0.25">
      <c r="A3988">
        <v>6306</v>
      </c>
      <c r="B3988" t="s">
        <v>4128</v>
      </c>
      <c r="C3988" t="s">
        <v>192</v>
      </c>
      <c r="D3988" t="s">
        <v>4963</v>
      </c>
      <c r="E3988" s="190" t="s">
        <v>6649</v>
      </c>
    </row>
    <row r="3989" spans="1:5" hidden="1" x14ac:dyDescent="0.25">
      <c r="A3989">
        <v>6305</v>
      </c>
      <c r="B3989" t="s">
        <v>4129</v>
      </c>
      <c r="C3989" t="s">
        <v>192</v>
      </c>
      <c r="D3989" t="s">
        <v>4963</v>
      </c>
      <c r="E3989" s="190" t="s">
        <v>6649</v>
      </c>
    </row>
    <row r="3990" spans="1:5" hidden="1" x14ac:dyDescent="0.25">
      <c r="A3990">
        <v>6302</v>
      </c>
      <c r="B3990" t="s">
        <v>4130</v>
      </c>
      <c r="C3990" t="s">
        <v>192</v>
      </c>
      <c r="D3990" t="s">
        <v>4963</v>
      </c>
      <c r="E3990" s="190" t="s">
        <v>7773</v>
      </c>
    </row>
    <row r="3991" spans="1:5" hidden="1" x14ac:dyDescent="0.25">
      <c r="A3991">
        <v>6312</v>
      </c>
      <c r="B3991" t="s">
        <v>4131</v>
      </c>
      <c r="C3991" t="s">
        <v>192</v>
      </c>
      <c r="D3991" t="s">
        <v>4963</v>
      </c>
      <c r="E3991" s="190" t="s">
        <v>8871</v>
      </c>
    </row>
    <row r="3992" spans="1:5" hidden="1" x14ac:dyDescent="0.25">
      <c r="A3992">
        <v>6311</v>
      </c>
      <c r="B3992" t="s">
        <v>4132</v>
      </c>
      <c r="C3992" t="s">
        <v>192</v>
      </c>
      <c r="D3992" t="s">
        <v>4963</v>
      </c>
      <c r="E3992" s="190" t="s">
        <v>8871</v>
      </c>
    </row>
    <row r="3993" spans="1:5" hidden="1" x14ac:dyDescent="0.25">
      <c r="A3993">
        <v>6310</v>
      </c>
      <c r="B3993" t="s">
        <v>4133</v>
      </c>
      <c r="C3993" t="s">
        <v>192</v>
      </c>
      <c r="D3993" t="s">
        <v>4963</v>
      </c>
      <c r="E3993" s="190" t="s">
        <v>8871</v>
      </c>
    </row>
    <row r="3994" spans="1:5" hidden="1" x14ac:dyDescent="0.25">
      <c r="A3994">
        <v>6314</v>
      </c>
      <c r="B3994" t="s">
        <v>4134</v>
      </c>
      <c r="C3994" t="s">
        <v>192</v>
      </c>
      <c r="D3994" t="s">
        <v>4963</v>
      </c>
      <c r="E3994" s="190" t="s">
        <v>8871</v>
      </c>
    </row>
    <row r="3995" spans="1:5" hidden="1" x14ac:dyDescent="0.25">
      <c r="A3995">
        <v>6313</v>
      </c>
      <c r="B3995" t="s">
        <v>4135</v>
      </c>
      <c r="C3995" t="s">
        <v>192</v>
      </c>
      <c r="D3995" t="s">
        <v>4963</v>
      </c>
      <c r="E3995" s="190" t="s">
        <v>8871</v>
      </c>
    </row>
    <row r="3996" spans="1:5" hidden="1" x14ac:dyDescent="0.25">
      <c r="A3996">
        <v>6315</v>
      </c>
      <c r="B3996" t="s">
        <v>4136</v>
      </c>
      <c r="C3996" t="s">
        <v>192</v>
      </c>
      <c r="D3996" t="s">
        <v>4963</v>
      </c>
      <c r="E3996" s="190" t="s">
        <v>8872</v>
      </c>
    </row>
    <row r="3997" spans="1:5" hidden="1" x14ac:dyDescent="0.25">
      <c r="A3997">
        <v>6316</v>
      </c>
      <c r="B3997" t="s">
        <v>4137</v>
      </c>
      <c r="C3997" t="s">
        <v>192</v>
      </c>
      <c r="D3997" t="s">
        <v>4963</v>
      </c>
      <c r="E3997" s="190" t="s">
        <v>8872</v>
      </c>
    </row>
    <row r="3998" spans="1:5" hidden="1" x14ac:dyDescent="0.25">
      <c r="A3998">
        <v>39324</v>
      </c>
      <c r="B3998" t="s">
        <v>4139</v>
      </c>
      <c r="C3998" t="s">
        <v>192</v>
      </c>
      <c r="D3998" t="s">
        <v>4963</v>
      </c>
      <c r="E3998" s="190" t="s">
        <v>8873</v>
      </c>
    </row>
    <row r="3999" spans="1:5" hidden="1" x14ac:dyDescent="0.25">
      <c r="A3999">
        <v>39325</v>
      </c>
      <c r="B3999" t="s">
        <v>4141</v>
      </c>
      <c r="C3999" t="s">
        <v>192</v>
      </c>
      <c r="D3999" t="s">
        <v>4963</v>
      </c>
      <c r="E3999" s="190" t="s">
        <v>6860</v>
      </c>
    </row>
    <row r="4000" spans="1:5" hidden="1" x14ac:dyDescent="0.25">
      <c r="A4000">
        <v>39326</v>
      </c>
      <c r="B4000" t="s">
        <v>4142</v>
      </c>
      <c r="C4000" t="s">
        <v>192</v>
      </c>
      <c r="D4000" t="s">
        <v>4963</v>
      </c>
      <c r="E4000" s="190" t="s">
        <v>3945</v>
      </c>
    </row>
    <row r="4001" spans="1:5" hidden="1" x14ac:dyDescent="0.25">
      <c r="A4001">
        <v>39327</v>
      </c>
      <c r="B4001" t="s">
        <v>4143</v>
      </c>
      <c r="C4001" t="s">
        <v>192</v>
      </c>
      <c r="D4001" t="s">
        <v>4963</v>
      </c>
      <c r="E4001" s="190" t="s">
        <v>8874</v>
      </c>
    </row>
    <row r="4002" spans="1:5" hidden="1" x14ac:dyDescent="0.25">
      <c r="A4002">
        <v>11378</v>
      </c>
      <c r="B4002" t="s">
        <v>8875</v>
      </c>
      <c r="C4002" t="s">
        <v>192</v>
      </c>
      <c r="D4002" t="s">
        <v>4977</v>
      </c>
      <c r="E4002" s="190" t="s">
        <v>8876</v>
      </c>
    </row>
    <row r="4003" spans="1:5" hidden="1" x14ac:dyDescent="0.25">
      <c r="A4003">
        <v>11379</v>
      </c>
      <c r="B4003" t="s">
        <v>8877</v>
      </c>
      <c r="C4003" t="s">
        <v>192</v>
      </c>
      <c r="D4003" t="s">
        <v>4977</v>
      </c>
      <c r="E4003" s="190" t="s">
        <v>8878</v>
      </c>
    </row>
    <row r="4004" spans="1:5" hidden="1" x14ac:dyDescent="0.25">
      <c r="A4004">
        <v>11493</v>
      </c>
      <c r="B4004" t="s">
        <v>8879</v>
      </c>
      <c r="C4004" t="s">
        <v>192</v>
      </c>
      <c r="D4004" t="s">
        <v>4977</v>
      </c>
      <c r="E4004" s="190" t="s">
        <v>8880</v>
      </c>
    </row>
    <row r="4005" spans="1:5" hidden="1" x14ac:dyDescent="0.25">
      <c r="A4005">
        <v>7106</v>
      </c>
      <c r="B4005" t="s">
        <v>4144</v>
      </c>
      <c r="C4005" t="s">
        <v>192</v>
      </c>
      <c r="D4005" t="s">
        <v>4963</v>
      </c>
      <c r="E4005" s="190" t="s">
        <v>8881</v>
      </c>
    </row>
    <row r="4006" spans="1:5" hidden="1" x14ac:dyDescent="0.25">
      <c r="A4006">
        <v>7104</v>
      </c>
      <c r="B4006" t="s">
        <v>4145</v>
      </c>
      <c r="C4006" t="s">
        <v>192</v>
      </c>
      <c r="D4006" t="s">
        <v>4963</v>
      </c>
      <c r="E4006" s="190" t="s">
        <v>6863</v>
      </c>
    </row>
    <row r="4007" spans="1:5" hidden="1" x14ac:dyDescent="0.25">
      <c r="A4007">
        <v>7136</v>
      </c>
      <c r="B4007" t="s">
        <v>4146</v>
      </c>
      <c r="C4007" t="s">
        <v>192</v>
      </c>
      <c r="D4007" t="s">
        <v>4963</v>
      </c>
      <c r="E4007" s="190" t="s">
        <v>7813</v>
      </c>
    </row>
    <row r="4008" spans="1:5" hidden="1" x14ac:dyDescent="0.25">
      <c r="A4008">
        <v>7128</v>
      </c>
      <c r="B4008" t="s">
        <v>4147</v>
      </c>
      <c r="C4008" t="s">
        <v>192</v>
      </c>
      <c r="D4008" t="s">
        <v>4963</v>
      </c>
      <c r="E4008" s="190" t="s">
        <v>8882</v>
      </c>
    </row>
    <row r="4009" spans="1:5" hidden="1" x14ac:dyDescent="0.25">
      <c r="A4009">
        <v>7108</v>
      </c>
      <c r="B4009" t="s">
        <v>4148</v>
      </c>
      <c r="C4009" t="s">
        <v>192</v>
      </c>
      <c r="D4009" t="s">
        <v>4963</v>
      </c>
      <c r="E4009" s="190" t="s">
        <v>8867</v>
      </c>
    </row>
    <row r="4010" spans="1:5" hidden="1" x14ac:dyDescent="0.25">
      <c r="A4010">
        <v>7129</v>
      </c>
      <c r="B4010" t="s">
        <v>4149</v>
      </c>
      <c r="C4010" t="s">
        <v>192</v>
      </c>
      <c r="D4010" t="s">
        <v>4963</v>
      </c>
      <c r="E4010" s="190" t="s">
        <v>7403</v>
      </c>
    </row>
    <row r="4011" spans="1:5" hidden="1" x14ac:dyDescent="0.25">
      <c r="A4011">
        <v>7130</v>
      </c>
      <c r="B4011" t="s">
        <v>4150</v>
      </c>
      <c r="C4011" t="s">
        <v>192</v>
      </c>
      <c r="D4011" t="s">
        <v>4963</v>
      </c>
      <c r="E4011" s="190" t="s">
        <v>8883</v>
      </c>
    </row>
    <row r="4012" spans="1:5" hidden="1" x14ac:dyDescent="0.25">
      <c r="A4012">
        <v>7131</v>
      </c>
      <c r="B4012" t="s">
        <v>4151</v>
      </c>
      <c r="C4012" t="s">
        <v>192</v>
      </c>
      <c r="D4012" t="s">
        <v>4963</v>
      </c>
      <c r="E4012" s="190" t="s">
        <v>8884</v>
      </c>
    </row>
    <row r="4013" spans="1:5" hidden="1" x14ac:dyDescent="0.25">
      <c r="A4013">
        <v>7132</v>
      </c>
      <c r="B4013" t="s">
        <v>4152</v>
      </c>
      <c r="C4013" t="s">
        <v>192</v>
      </c>
      <c r="D4013" t="s">
        <v>4963</v>
      </c>
      <c r="E4013" s="190" t="s">
        <v>8885</v>
      </c>
    </row>
    <row r="4014" spans="1:5" hidden="1" x14ac:dyDescent="0.25">
      <c r="A4014">
        <v>7133</v>
      </c>
      <c r="B4014" t="s">
        <v>4153</v>
      </c>
      <c r="C4014" t="s">
        <v>192</v>
      </c>
      <c r="D4014" t="s">
        <v>4963</v>
      </c>
      <c r="E4014" s="190" t="s">
        <v>8886</v>
      </c>
    </row>
    <row r="4015" spans="1:5" hidden="1" x14ac:dyDescent="0.25">
      <c r="A4015">
        <v>37420</v>
      </c>
      <c r="B4015" t="s">
        <v>4154</v>
      </c>
      <c r="C4015" t="s">
        <v>192</v>
      </c>
      <c r="D4015" t="s">
        <v>4977</v>
      </c>
      <c r="E4015" s="190" t="s">
        <v>6171</v>
      </c>
    </row>
    <row r="4016" spans="1:5" hidden="1" x14ac:dyDescent="0.25">
      <c r="A4016">
        <v>37421</v>
      </c>
      <c r="B4016" t="s">
        <v>4155</v>
      </c>
      <c r="C4016" t="s">
        <v>192</v>
      </c>
      <c r="D4016" t="s">
        <v>4977</v>
      </c>
      <c r="E4016" s="190" t="s">
        <v>8887</v>
      </c>
    </row>
    <row r="4017" spans="1:5" hidden="1" x14ac:dyDescent="0.25">
      <c r="A4017">
        <v>37422</v>
      </c>
      <c r="B4017" t="s">
        <v>4156</v>
      </c>
      <c r="C4017" t="s">
        <v>192</v>
      </c>
      <c r="D4017" t="s">
        <v>4977</v>
      </c>
      <c r="E4017" s="190" t="s">
        <v>8888</v>
      </c>
    </row>
    <row r="4018" spans="1:5" hidden="1" x14ac:dyDescent="0.25">
      <c r="A4018">
        <v>37443</v>
      </c>
      <c r="B4018" t="s">
        <v>4157</v>
      </c>
      <c r="C4018" t="s">
        <v>192</v>
      </c>
      <c r="D4018" t="s">
        <v>4977</v>
      </c>
      <c r="E4018" s="190" t="s">
        <v>8889</v>
      </c>
    </row>
    <row r="4019" spans="1:5" hidden="1" x14ac:dyDescent="0.25">
      <c r="A4019">
        <v>37444</v>
      </c>
      <c r="B4019" t="s">
        <v>4158</v>
      </c>
      <c r="C4019" t="s">
        <v>192</v>
      </c>
      <c r="D4019" t="s">
        <v>4977</v>
      </c>
      <c r="E4019" s="190" t="s">
        <v>8890</v>
      </c>
    </row>
    <row r="4020" spans="1:5" hidden="1" x14ac:dyDescent="0.25">
      <c r="A4020">
        <v>37445</v>
      </c>
      <c r="B4020" t="s">
        <v>4159</v>
      </c>
      <c r="C4020" t="s">
        <v>192</v>
      </c>
      <c r="D4020" t="s">
        <v>4977</v>
      </c>
      <c r="E4020" s="190" t="s">
        <v>8891</v>
      </c>
    </row>
    <row r="4021" spans="1:5" hidden="1" x14ac:dyDescent="0.25">
      <c r="A4021">
        <v>37446</v>
      </c>
      <c r="B4021" t="s">
        <v>4160</v>
      </c>
      <c r="C4021" t="s">
        <v>192</v>
      </c>
      <c r="D4021" t="s">
        <v>4977</v>
      </c>
      <c r="E4021" s="190" t="s">
        <v>8892</v>
      </c>
    </row>
    <row r="4022" spans="1:5" hidden="1" x14ac:dyDescent="0.25">
      <c r="A4022">
        <v>37447</v>
      </c>
      <c r="B4022" t="s">
        <v>4161</v>
      </c>
      <c r="C4022" t="s">
        <v>192</v>
      </c>
      <c r="D4022" t="s">
        <v>4977</v>
      </c>
      <c r="E4022" s="190" t="s">
        <v>8893</v>
      </c>
    </row>
    <row r="4023" spans="1:5" hidden="1" x14ac:dyDescent="0.25">
      <c r="A4023">
        <v>37448</v>
      </c>
      <c r="B4023" t="s">
        <v>4162</v>
      </c>
      <c r="C4023" t="s">
        <v>192</v>
      </c>
      <c r="D4023" t="s">
        <v>4977</v>
      </c>
      <c r="E4023" s="190" t="s">
        <v>8894</v>
      </c>
    </row>
    <row r="4024" spans="1:5" hidden="1" x14ac:dyDescent="0.25">
      <c r="A4024">
        <v>37440</v>
      </c>
      <c r="B4024" t="s">
        <v>4163</v>
      </c>
      <c r="C4024" t="s">
        <v>192</v>
      </c>
      <c r="D4024" t="s">
        <v>4977</v>
      </c>
      <c r="E4024" s="190" t="s">
        <v>8895</v>
      </c>
    </row>
    <row r="4025" spans="1:5" hidden="1" x14ac:dyDescent="0.25">
      <c r="A4025">
        <v>37441</v>
      </c>
      <c r="B4025" t="s">
        <v>4164</v>
      </c>
      <c r="C4025" t="s">
        <v>192</v>
      </c>
      <c r="D4025" t="s">
        <v>4977</v>
      </c>
      <c r="E4025" s="190" t="s">
        <v>8895</v>
      </c>
    </row>
    <row r="4026" spans="1:5" hidden="1" x14ac:dyDescent="0.25">
      <c r="A4026">
        <v>37442</v>
      </c>
      <c r="B4026" t="s">
        <v>4165</v>
      </c>
      <c r="C4026" t="s">
        <v>192</v>
      </c>
      <c r="D4026" t="s">
        <v>4977</v>
      </c>
      <c r="E4026" s="190" t="s">
        <v>8896</v>
      </c>
    </row>
    <row r="4027" spans="1:5" hidden="1" x14ac:dyDescent="0.25">
      <c r="A4027">
        <v>38017</v>
      </c>
      <c r="B4027" t="s">
        <v>4166</v>
      </c>
      <c r="C4027" t="s">
        <v>192</v>
      </c>
      <c r="D4027" t="s">
        <v>4963</v>
      </c>
      <c r="E4027" s="190" t="s">
        <v>212</v>
      </c>
    </row>
    <row r="4028" spans="1:5" hidden="1" x14ac:dyDescent="0.25">
      <c r="A4028">
        <v>38018</v>
      </c>
      <c r="B4028" t="s">
        <v>4167</v>
      </c>
      <c r="C4028" t="s">
        <v>192</v>
      </c>
      <c r="D4028" t="s">
        <v>4963</v>
      </c>
      <c r="E4028" s="190" t="s">
        <v>701</v>
      </c>
    </row>
    <row r="4029" spans="1:5" hidden="1" x14ac:dyDescent="0.25">
      <c r="A4029">
        <v>39895</v>
      </c>
      <c r="B4029" t="s">
        <v>4168</v>
      </c>
      <c r="C4029" t="s">
        <v>192</v>
      </c>
      <c r="D4029" t="s">
        <v>4977</v>
      </c>
      <c r="E4029" s="190" t="s">
        <v>8897</v>
      </c>
    </row>
    <row r="4030" spans="1:5" hidden="1" x14ac:dyDescent="0.25">
      <c r="A4030">
        <v>39896</v>
      </c>
      <c r="B4030" t="s">
        <v>4169</v>
      </c>
      <c r="C4030" t="s">
        <v>192</v>
      </c>
      <c r="D4030" t="s">
        <v>4977</v>
      </c>
      <c r="E4030" s="190" t="s">
        <v>8898</v>
      </c>
    </row>
    <row r="4031" spans="1:5" hidden="1" x14ac:dyDescent="0.25">
      <c r="A4031">
        <v>38873</v>
      </c>
      <c r="B4031" t="s">
        <v>6121</v>
      </c>
      <c r="C4031" t="s">
        <v>192</v>
      </c>
      <c r="D4031" t="s">
        <v>4977</v>
      </c>
      <c r="E4031" s="190" t="s">
        <v>6122</v>
      </c>
    </row>
    <row r="4032" spans="1:5" hidden="1" x14ac:dyDescent="0.25">
      <c r="A4032">
        <v>38874</v>
      </c>
      <c r="B4032" t="s">
        <v>6123</v>
      </c>
      <c r="C4032" t="s">
        <v>192</v>
      </c>
      <c r="D4032" t="s">
        <v>4977</v>
      </c>
      <c r="E4032" s="190" t="s">
        <v>6124</v>
      </c>
    </row>
    <row r="4033" spans="1:5" hidden="1" x14ac:dyDescent="0.25">
      <c r="A4033">
        <v>38875</v>
      </c>
      <c r="B4033" t="s">
        <v>6125</v>
      </c>
      <c r="C4033" t="s">
        <v>192</v>
      </c>
      <c r="D4033" t="s">
        <v>4977</v>
      </c>
      <c r="E4033" s="190" t="s">
        <v>6126</v>
      </c>
    </row>
    <row r="4034" spans="1:5" hidden="1" x14ac:dyDescent="0.25">
      <c r="A4034">
        <v>38876</v>
      </c>
      <c r="B4034" t="s">
        <v>6127</v>
      </c>
      <c r="C4034" t="s">
        <v>192</v>
      </c>
      <c r="D4034" t="s">
        <v>4977</v>
      </c>
      <c r="E4034" s="190" t="s">
        <v>6128</v>
      </c>
    </row>
    <row r="4035" spans="1:5" hidden="1" x14ac:dyDescent="0.25">
      <c r="A4035">
        <v>39000</v>
      </c>
      <c r="B4035" t="s">
        <v>4170</v>
      </c>
      <c r="C4035" t="s">
        <v>192</v>
      </c>
      <c r="D4035" t="s">
        <v>4977</v>
      </c>
      <c r="E4035" s="190" t="s">
        <v>6129</v>
      </c>
    </row>
    <row r="4036" spans="1:5" hidden="1" x14ac:dyDescent="0.25">
      <c r="A4036">
        <v>38674</v>
      </c>
      <c r="B4036" t="s">
        <v>4171</v>
      </c>
      <c r="C4036" t="s">
        <v>192</v>
      </c>
      <c r="D4036" t="s">
        <v>4963</v>
      </c>
      <c r="E4036" s="190" t="s">
        <v>8899</v>
      </c>
    </row>
    <row r="4037" spans="1:5" hidden="1" x14ac:dyDescent="0.25">
      <c r="A4037">
        <v>38019</v>
      </c>
      <c r="B4037" t="s">
        <v>4172</v>
      </c>
      <c r="C4037" t="s">
        <v>192</v>
      </c>
      <c r="D4037" t="s">
        <v>4963</v>
      </c>
      <c r="E4037" s="190" t="s">
        <v>8900</v>
      </c>
    </row>
    <row r="4038" spans="1:5" hidden="1" x14ac:dyDescent="0.25">
      <c r="A4038">
        <v>38020</v>
      </c>
      <c r="B4038" t="s">
        <v>4173</v>
      </c>
      <c r="C4038" t="s">
        <v>192</v>
      </c>
      <c r="D4038" t="s">
        <v>4963</v>
      </c>
      <c r="E4038" s="190" t="s">
        <v>6919</v>
      </c>
    </row>
    <row r="4039" spans="1:5" hidden="1" x14ac:dyDescent="0.25">
      <c r="A4039">
        <v>38454</v>
      </c>
      <c r="B4039" t="s">
        <v>6130</v>
      </c>
      <c r="C4039" t="s">
        <v>192</v>
      </c>
      <c r="D4039" t="s">
        <v>4977</v>
      </c>
      <c r="E4039" s="190" t="s">
        <v>417</v>
      </c>
    </row>
    <row r="4040" spans="1:5" hidden="1" x14ac:dyDescent="0.25">
      <c r="A4040">
        <v>38455</v>
      </c>
      <c r="B4040" t="s">
        <v>6131</v>
      </c>
      <c r="C4040" t="s">
        <v>192</v>
      </c>
      <c r="D4040" t="s">
        <v>4977</v>
      </c>
      <c r="E4040" s="190" t="s">
        <v>6132</v>
      </c>
    </row>
    <row r="4041" spans="1:5" hidden="1" x14ac:dyDescent="0.25">
      <c r="A4041">
        <v>38462</v>
      </c>
      <c r="B4041" t="s">
        <v>6133</v>
      </c>
      <c r="C4041" t="s">
        <v>192</v>
      </c>
      <c r="D4041" t="s">
        <v>4977</v>
      </c>
      <c r="E4041" s="190" t="s">
        <v>6134</v>
      </c>
    </row>
    <row r="4042" spans="1:5" hidden="1" x14ac:dyDescent="0.25">
      <c r="A4042">
        <v>36362</v>
      </c>
      <c r="B4042" t="s">
        <v>6135</v>
      </c>
      <c r="C4042" t="s">
        <v>192</v>
      </c>
      <c r="D4042" t="s">
        <v>4977</v>
      </c>
      <c r="E4042" s="190" t="s">
        <v>5005</v>
      </c>
    </row>
    <row r="4043" spans="1:5" hidden="1" x14ac:dyDescent="0.25">
      <c r="A4043">
        <v>36298</v>
      </c>
      <c r="B4043" t="s">
        <v>6136</v>
      </c>
      <c r="C4043" t="s">
        <v>192</v>
      </c>
      <c r="D4043" t="s">
        <v>4977</v>
      </c>
      <c r="E4043" s="190" t="s">
        <v>5022</v>
      </c>
    </row>
    <row r="4044" spans="1:5" hidden="1" x14ac:dyDescent="0.25">
      <c r="A4044">
        <v>38456</v>
      </c>
      <c r="B4044" t="s">
        <v>6137</v>
      </c>
      <c r="C4044" t="s">
        <v>192</v>
      </c>
      <c r="D4044" t="s">
        <v>4977</v>
      </c>
      <c r="E4044" s="190" t="s">
        <v>1872</v>
      </c>
    </row>
    <row r="4045" spans="1:5" hidden="1" x14ac:dyDescent="0.25">
      <c r="A4045">
        <v>38457</v>
      </c>
      <c r="B4045" t="s">
        <v>6138</v>
      </c>
      <c r="C4045" t="s">
        <v>192</v>
      </c>
      <c r="D4045" t="s">
        <v>4977</v>
      </c>
      <c r="E4045" s="190" t="s">
        <v>5318</v>
      </c>
    </row>
    <row r="4046" spans="1:5" hidden="1" x14ac:dyDescent="0.25">
      <c r="A4046">
        <v>38458</v>
      </c>
      <c r="B4046" t="s">
        <v>6139</v>
      </c>
      <c r="C4046" t="s">
        <v>192</v>
      </c>
      <c r="D4046" t="s">
        <v>4977</v>
      </c>
      <c r="E4046" s="190" t="s">
        <v>4184</v>
      </c>
    </row>
    <row r="4047" spans="1:5" hidden="1" x14ac:dyDescent="0.25">
      <c r="A4047">
        <v>38459</v>
      </c>
      <c r="B4047" t="s">
        <v>6140</v>
      </c>
      <c r="C4047" t="s">
        <v>192</v>
      </c>
      <c r="D4047" t="s">
        <v>4977</v>
      </c>
      <c r="E4047" s="190" t="s">
        <v>4222</v>
      </c>
    </row>
    <row r="4048" spans="1:5" hidden="1" x14ac:dyDescent="0.25">
      <c r="A4048">
        <v>38460</v>
      </c>
      <c r="B4048" t="s">
        <v>6141</v>
      </c>
      <c r="C4048" t="s">
        <v>192</v>
      </c>
      <c r="D4048" t="s">
        <v>4977</v>
      </c>
      <c r="E4048" s="190" t="s">
        <v>6142</v>
      </c>
    </row>
    <row r="4049" spans="1:5" hidden="1" x14ac:dyDescent="0.25">
      <c r="A4049">
        <v>38461</v>
      </c>
      <c r="B4049" t="s">
        <v>6143</v>
      </c>
      <c r="C4049" t="s">
        <v>192</v>
      </c>
      <c r="D4049" t="s">
        <v>4977</v>
      </c>
      <c r="E4049" s="190" t="s">
        <v>6144</v>
      </c>
    </row>
    <row r="4050" spans="1:5" hidden="1" x14ac:dyDescent="0.25">
      <c r="A4050">
        <v>7094</v>
      </c>
      <c r="B4050" t="s">
        <v>4174</v>
      </c>
      <c r="C4050" t="s">
        <v>192</v>
      </c>
      <c r="D4050" t="s">
        <v>4963</v>
      </c>
      <c r="E4050" s="190" t="s">
        <v>8901</v>
      </c>
    </row>
    <row r="4051" spans="1:5" hidden="1" x14ac:dyDescent="0.25">
      <c r="A4051">
        <v>7116</v>
      </c>
      <c r="B4051" t="s">
        <v>4175</v>
      </c>
      <c r="C4051" t="s">
        <v>192</v>
      </c>
      <c r="D4051" t="s">
        <v>4963</v>
      </c>
      <c r="E4051" s="190" t="s">
        <v>5054</v>
      </c>
    </row>
    <row r="4052" spans="1:5" hidden="1" x14ac:dyDescent="0.25">
      <c r="A4052">
        <v>7118</v>
      </c>
      <c r="B4052" t="s">
        <v>4176</v>
      </c>
      <c r="C4052" t="s">
        <v>192</v>
      </c>
      <c r="D4052" t="s">
        <v>4963</v>
      </c>
      <c r="E4052" s="190" t="s">
        <v>7405</v>
      </c>
    </row>
    <row r="4053" spans="1:5" hidden="1" x14ac:dyDescent="0.25">
      <c r="A4053">
        <v>7098</v>
      </c>
      <c r="B4053" t="s">
        <v>4177</v>
      </c>
      <c r="C4053" t="s">
        <v>192</v>
      </c>
      <c r="D4053" t="s">
        <v>4963</v>
      </c>
      <c r="E4053" s="190" t="s">
        <v>383</v>
      </c>
    </row>
    <row r="4054" spans="1:5" hidden="1" x14ac:dyDescent="0.25">
      <c r="A4054">
        <v>7110</v>
      </c>
      <c r="B4054" t="s">
        <v>4178</v>
      </c>
      <c r="C4054" t="s">
        <v>192</v>
      </c>
      <c r="D4054" t="s">
        <v>4963</v>
      </c>
      <c r="E4054" s="190" t="s">
        <v>8902</v>
      </c>
    </row>
    <row r="4055" spans="1:5" hidden="1" x14ac:dyDescent="0.25">
      <c r="A4055">
        <v>7123</v>
      </c>
      <c r="B4055" t="s">
        <v>4179</v>
      </c>
      <c r="C4055" t="s">
        <v>192</v>
      </c>
      <c r="D4055" t="s">
        <v>4963</v>
      </c>
      <c r="E4055" s="190" t="s">
        <v>6350</v>
      </c>
    </row>
    <row r="4056" spans="1:5" hidden="1" x14ac:dyDescent="0.25">
      <c r="A4056">
        <v>7121</v>
      </c>
      <c r="B4056" t="s">
        <v>4180</v>
      </c>
      <c r="C4056" t="s">
        <v>192</v>
      </c>
      <c r="D4056" t="s">
        <v>4963</v>
      </c>
      <c r="E4056" s="190" t="s">
        <v>8145</v>
      </c>
    </row>
    <row r="4057" spans="1:5" hidden="1" x14ac:dyDescent="0.25">
      <c r="A4057">
        <v>7137</v>
      </c>
      <c r="B4057" t="s">
        <v>4181</v>
      </c>
      <c r="C4057" t="s">
        <v>192</v>
      </c>
      <c r="D4057" t="s">
        <v>4963</v>
      </c>
      <c r="E4057" s="190" t="s">
        <v>7049</v>
      </c>
    </row>
    <row r="4058" spans="1:5" hidden="1" x14ac:dyDescent="0.25">
      <c r="A4058">
        <v>7122</v>
      </c>
      <c r="B4058" t="s">
        <v>4182</v>
      </c>
      <c r="C4058" t="s">
        <v>192</v>
      </c>
      <c r="D4058" t="s">
        <v>4963</v>
      </c>
      <c r="E4058" s="190" t="s">
        <v>8903</v>
      </c>
    </row>
    <row r="4059" spans="1:5" hidden="1" x14ac:dyDescent="0.25">
      <c r="A4059">
        <v>7114</v>
      </c>
      <c r="B4059" t="s">
        <v>4183</v>
      </c>
      <c r="C4059" t="s">
        <v>192</v>
      </c>
      <c r="D4059" t="s">
        <v>4963</v>
      </c>
      <c r="E4059" s="190" t="s">
        <v>6247</v>
      </c>
    </row>
    <row r="4060" spans="1:5" hidden="1" x14ac:dyDescent="0.25">
      <c r="A4060">
        <v>7109</v>
      </c>
      <c r="B4060" t="s">
        <v>4185</v>
      </c>
      <c r="C4060" t="s">
        <v>192</v>
      </c>
      <c r="D4060" t="s">
        <v>4963</v>
      </c>
      <c r="E4060" s="190" t="s">
        <v>8904</v>
      </c>
    </row>
    <row r="4061" spans="1:5" hidden="1" x14ac:dyDescent="0.25">
      <c r="A4061">
        <v>7135</v>
      </c>
      <c r="B4061" t="s">
        <v>4186</v>
      </c>
      <c r="C4061" t="s">
        <v>192</v>
      </c>
      <c r="D4061" t="s">
        <v>4963</v>
      </c>
      <c r="E4061" s="190" t="s">
        <v>6616</v>
      </c>
    </row>
    <row r="4062" spans="1:5" hidden="1" x14ac:dyDescent="0.25">
      <c r="A4062">
        <v>37947</v>
      </c>
      <c r="B4062" t="s">
        <v>4187</v>
      </c>
      <c r="C4062" t="s">
        <v>192</v>
      </c>
      <c r="D4062" t="s">
        <v>4963</v>
      </c>
      <c r="E4062" s="190" t="s">
        <v>8905</v>
      </c>
    </row>
    <row r="4063" spans="1:5" hidden="1" x14ac:dyDescent="0.25">
      <c r="A4063">
        <v>7103</v>
      </c>
      <c r="B4063" t="s">
        <v>4188</v>
      </c>
      <c r="C4063" t="s">
        <v>192</v>
      </c>
      <c r="D4063" t="s">
        <v>4963</v>
      </c>
      <c r="E4063" s="190" t="s">
        <v>6402</v>
      </c>
    </row>
    <row r="4064" spans="1:5" hidden="1" x14ac:dyDescent="0.25">
      <c r="A4064">
        <v>40419</v>
      </c>
      <c r="B4064" t="s">
        <v>4189</v>
      </c>
      <c r="C4064" t="s">
        <v>192</v>
      </c>
      <c r="D4064" t="s">
        <v>4977</v>
      </c>
      <c r="E4064" s="190" t="s">
        <v>8906</v>
      </c>
    </row>
    <row r="4065" spans="1:5" hidden="1" x14ac:dyDescent="0.25">
      <c r="A4065">
        <v>40420</v>
      </c>
      <c r="B4065" t="s">
        <v>4190</v>
      </c>
      <c r="C4065" t="s">
        <v>192</v>
      </c>
      <c r="D4065" t="s">
        <v>4977</v>
      </c>
      <c r="E4065" s="190" t="s">
        <v>7854</v>
      </c>
    </row>
    <row r="4066" spans="1:5" hidden="1" x14ac:dyDescent="0.25">
      <c r="A4066">
        <v>40421</v>
      </c>
      <c r="B4066" t="s">
        <v>4191</v>
      </c>
      <c r="C4066" t="s">
        <v>192</v>
      </c>
      <c r="D4066" t="s">
        <v>4977</v>
      </c>
      <c r="E4066" s="190" t="s">
        <v>6715</v>
      </c>
    </row>
    <row r="4067" spans="1:5" hidden="1" x14ac:dyDescent="0.25">
      <c r="A4067">
        <v>38905</v>
      </c>
      <c r="B4067" t="s">
        <v>6146</v>
      </c>
      <c r="C4067" t="s">
        <v>192</v>
      </c>
      <c r="D4067" t="s">
        <v>4977</v>
      </c>
      <c r="E4067" s="190" t="s">
        <v>302</v>
      </c>
    </row>
    <row r="4068" spans="1:5" hidden="1" x14ac:dyDescent="0.25">
      <c r="A4068">
        <v>38907</v>
      </c>
      <c r="B4068" t="s">
        <v>6147</v>
      </c>
      <c r="C4068" t="s">
        <v>192</v>
      </c>
      <c r="D4068" t="s">
        <v>4977</v>
      </c>
      <c r="E4068" s="190" t="s">
        <v>374</v>
      </c>
    </row>
    <row r="4069" spans="1:5" hidden="1" x14ac:dyDescent="0.25">
      <c r="A4069">
        <v>38910</v>
      </c>
      <c r="B4069" t="s">
        <v>6148</v>
      </c>
      <c r="C4069" t="s">
        <v>192</v>
      </c>
      <c r="D4069" t="s">
        <v>4977</v>
      </c>
      <c r="E4069" s="190" t="s">
        <v>6149</v>
      </c>
    </row>
    <row r="4070" spans="1:5" hidden="1" x14ac:dyDescent="0.25">
      <c r="A4070">
        <v>11655</v>
      </c>
      <c r="B4070" t="s">
        <v>6150</v>
      </c>
      <c r="C4070" t="s">
        <v>192</v>
      </c>
      <c r="D4070" t="s">
        <v>4963</v>
      </c>
      <c r="E4070" s="190" t="s">
        <v>8907</v>
      </c>
    </row>
    <row r="4071" spans="1:5" hidden="1" x14ac:dyDescent="0.25">
      <c r="A4071">
        <v>11656</v>
      </c>
      <c r="B4071" t="s">
        <v>6151</v>
      </c>
      <c r="C4071" t="s">
        <v>192</v>
      </c>
      <c r="D4071" t="s">
        <v>4963</v>
      </c>
      <c r="E4071" s="190" t="s">
        <v>5070</v>
      </c>
    </row>
    <row r="4072" spans="1:5" hidden="1" x14ac:dyDescent="0.25">
      <c r="A4072">
        <v>7091</v>
      </c>
      <c r="B4072" t="s">
        <v>4192</v>
      </c>
      <c r="C4072" t="s">
        <v>192</v>
      </c>
      <c r="D4072" t="s">
        <v>4963</v>
      </c>
      <c r="E4072" s="190" t="s">
        <v>6853</v>
      </c>
    </row>
    <row r="4073" spans="1:5" hidden="1" x14ac:dyDescent="0.25">
      <c r="A4073">
        <v>37948</v>
      </c>
      <c r="B4073" t="s">
        <v>4193</v>
      </c>
      <c r="C4073" t="s">
        <v>192</v>
      </c>
      <c r="D4073" t="s">
        <v>4963</v>
      </c>
      <c r="E4073" s="190" t="s">
        <v>6748</v>
      </c>
    </row>
    <row r="4074" spans="1:5" hidden="1" x14ac:dyDescent="0.25">
      <c r="A4074">
        <v>7097</v>
      </c>
      <c r="B4074" t="s">
        <v>4194</v>
      </c>
      <c r="C4074" t="s">
        <v>192</v>
      </c>
      <c r="D4074" t="s">
        <v>4963</v>
      </c>
      <c r="E4074" s="190" t="s">
        <v>7041</v>
      </c>
    </row>
    <row r="4075" spans="1:5" hidden="1" x14ac:dyDescent="0.25">
      <c r="A4075">
        <v>11658</v>
      </c>
      <c r="B4075" t="s">
        <v>4195</v>
      </c>
      <c r="C4075" t="s">
        <v>192</v>
      </c>
      <c r="D4075" t="s">
        <v>4963</v>
      </c>
      <c r="E4075" s="190" t="s">
        <v>8908</v>
      </c>
    </row>
    <row r="4076" spans="1:5" hidden="1" x14ac:dyDescent="0.25">
      <c r="A4076">
        <v>7146</v>
      </c>
      <c r="B4076" t="s">
        <v>4196</v>
      </c>
      <c r="C4076" t="s">
        <v>192</v>
      </c>
      <c r="D4076" t="s">
        <v>4963</v>
      </c>
      <c r="E4076" s="190" t="s">
        <v>8909</v>
      </c>
    </row>
    <row r="4077" spans="1:5" hidden="1" x14ac:dyDescent="0.25">
      <c r="A4077">
        <v>7138</v>
      </c>
      <c r="B4077" t="s">
        <v>4197</v>
      </c>
      <c r="C4077" t="s">
        <v>192</v>
      </c>
      <c r="D4077" t="s">
        <v>4963</v>
      </c>
      <c r="E4077" s="190" t="s">
        <v>8910</v>
      </c>
    </row>
    <row r="4078" spans="1:5" hidden="1" x14ac:dyDescent="0.25">
      <c r="A4078">
        <v>7139</v>
      </c>
      <c r="B4078" t="s">
        <v>4198</v>
      </c>
      <c r="C4078" t="s">
        <v>192</v>
      </c>
      <c r="D4078" t="s">
        <v>4963</v>
      </c>
      <c r="E4078" s="190" t="s">
        <v>6668</v>
      </c>
    </row>
    <row r="4079" spans="1:5" hidden="1" x14ac:dyDescent="0.25">
      <c r="A4079">
        <v>7140</v>
      </c>
      <c r="B4079" t="s">
        <v>4199</v>
      </c>
      <c r="C4079" t="s">
        <v>192</v>
      </c>
      <c r="D4079" t="s">
        <v>4963</v>
      </c>
      <c r="E4079" s="190" t="s">
        <v>4057</v>
      </c>
    </row>
    <row r="4080" spans="1:5" hidden="1" x14ac:dyDescent="0.25">
      <c r="A4080">
        <v>7141</v>
      </c>
      <c r="B4080" t="s">
        <v>4200</v>
      </c>
      <c r="C4080" t="s">
        <v>192</v>
      </c>
      <c r="D4080" t="s">
        <v>4963</v>
      </c>
      <c r="E4080" s="190" t="s">
        <v>8911</v>
      </c>
    </row>
    <row r="4081" spans="1:5" hidden="1" x14ac:dyDescent="0.25">
      <c r="A4081">
        <v>7143</v>
      </c>
      <c r="B4081" t="s">
        <v>4201</v>
      </c>
      <c r="C4081" t="s">
        <v>192</v>
      </c>
      <c r="D4081" t="s">
        <v>4963</v>
      </c>
      <c r="E4081" s="190" t="s">
        <v>7803</v>
      </c>
    </row>
    <row r="4082" spans="1:5" hidden="1" x14ac:dyDescent="0.25">
      <c r="A4082">
        <v>7144</v>
      </c>
      <c r="B4082" t="s">
        <v>4202</v>
      </c>
      <c r="C4082" t="s">
        <v>192</v>
      </c>
      <c r="D4082" t="s">
        <v>4963</v>
      </c>
      <c r="E4082" s="190" t="s">
        <v>6948</v>
      </c>
    </row>
    <row r="4083" spans="1:5" hidden="1" x14ac:dyDescent="0.25">
      <c r="A4083">
        <v>7145</v>
      </c>
      <c r="B4083" t="s">
        <v>4203</v>
      </c>
      <c r="C4083" t="s">
        <v>192</v>
      </c>
      <c r="D4083" t="s">
        <v>4963</v>
      </c>
      <c r="E4083" s="190" t="s">
        <v>8912</v>
      </c>
    </row>
    <row r="4084" spans="1:5" hidden="1" x14ac:dyDescent="0.25">
      <c r="A4084">
        <v>7142</v>
      </c>
      <c r="B4084" t="s">
        <v>4204</v>
      </c>
      <c r="C4084" t="s">
        <v>192</v>
      </c>
      <c r="D4084" t="s">
        <v>4963</v>
      </c>
      <c r="E4084" s="190" t="s">
        <v>6736</v>
      </c>
    </row>
    <row r="4085" spans="1:5" hidden="1" x14ac:dyDescent="0.25">
      <c r="A4085">
        <v>3593</v>
      </c>
      <c r="B4085" t="s">
        <v>4205</v>
      </c>
      <c r="C4085" t="s">
        <v>192</v>
      </c>
      <c r="D4085" t="s">
        <v>4963</v>
      </c>
      <c r="E4085" s="190" t="s">
        <v>8913</v>
      </c>
    </row>
    <row r="4086" spans="1:5" hidden="1" x14ac:dyDescent="0.25">
      <c r="A4086">
        <v>3588</v>
      </c>
      <c r="B4086" t="s">
        <v>4206</v>
      </c>
      <c r="C4086" t="s">
        <v>192</v>
      </c>
      <c r="D4086" t="s">
        <v>4963</v>
      </c>
      <c r="E4086" s="190" t="s">
        <v>8914</v>
      </c>
    </row>
    <row r="4087" spans="1:5" hidden="1" x14ac:dyDescent="0.25">
      <c r="A4087">
        <v>3585</v>
      </c>
      <c r="B4087" t="s">
        <v>4207</v>
      </c>
      <c r="C4087" t="s">
        <v>192</v>
      </c>
      <c r="D4087" t="s">
        <v>4963</v>
      </c>
      <c r="E4087" s="190" t="s">
        <v>8915</v>
      </c>
    </row>
    <row r="4088" spans="1:5" hidden="1" x14ac:dyDescent="0.25">
      <c r="A4088">
        <v>3587</v>
      </c>
      <c r="B4088" t="s">
        <v>4208</v>
      </c>
      <c r="C4088" t="s">
        <v>192</v>
      </c>
      <c r="D4088" t="s">
        <v>4963</v>
      </c>
      <c r="E4088" s="190" t="s">
        <v>1476</v>
      </c>
    </row>
    <row r="4089" spans="1:5" hidden="1" x14ac:dyDescent="0.25">
      <c r="A4089">
        <v>3590</v>
      </c>
      <c r="B4089" t="s">
        <v>4209</v>
      </c>
      <c r="C4089" t="s">
        <v>192</v>
      </c>
      <c r="D4089" t="s">
        <v>4963</v>
      </c>
      <c r="E4089" s="190" t="s">
        <v>8916</v>
      </c>
    </row>
    <row r="4090" spans="1:5" hidden="1" x14ac:dyDescent="0.25">
      <c r="A4090">
        <v>3589</v>
      </c>
      <c r="B4090" t="s">
        <v>4210</v>
      </c>
      <c r="C4090" t="s">
        <v>192</v>
      </c>
      <c r="D4090" t="s">
        <v>4963</v>
      </c>
      <c r="E4090" s="190" t="s">
        <v>8917</v>
      </c>
    </row>
    <row r="4091" spans="1:5" hidden="1" x14ac:dyDescent="0.25">
      <c r="A4091">
        <v>3586</v>
      </c>
      <c r="B4091" t="s">
        <v>4211</v>
      </c>
      <c r="C4091" t="s">
        <v>192</v>
      </c>
      <c r="D4091" t="s">
        <v>4963</v>
      </c>
      <c r="E4091" s="190" t="s">
        <v>8918</v>
      </c>
    </row>
    <row r="4092" spans="1:5" hidden="1" x14ac:dyDescent="0.25">
      <c r="A4092">
        <v>3592</v>
      </c>
      <c r="B4092" t="s">
        <v>4212</v>
      </c>
      <c r="C4092" t="s">
        <v>192</v>
      </c>
      <c r="D4092" t="s">
        <v>4963</v>
      </c>
      <c r="E4092" s="190" t="s">
        <v>8919</v>
      </c>
    </row>
    <row r="4093" spans="1:5" hidden="1" x14ac:dyDescent="0.25">
      <c r="A4093">
        <v>3591</v>
      </c>
      <c r="B4093" t="s">
        <v>4213</v>
      </c>
      <c r="C4093" t="s">
        <v>192</v>
      </c>
      <c r="D4093" t="s">
        <v>4963</v>
      </c>
      <c r="E4093" s="190" t="s">
        <v>8920</v>
      </c>
    </row>
    <row r="4094" spans="1:5" hidden="1" x14ac:dyDescent="0.25">
      <c r="A4094">
        <v>40396</v>
      </c>
      <c r="B4094" t="s">
        <v>4214</v>
      </c>
      <c r="C4094" t="s">
        <v>192</v>
      </c>
      <c r="D4094" t="s">
        <v>4977</v>
      </c>
      <c r="E4094" s="190" t="s">
        <v>8921</v>
      </c>
    </row>
    <row r="4095" spans="1:5" hidden="1" x14ac:dyDescent="0.25">
      <c r="A4095">
        <v>40395</v>
      </c>
      <c r="B4095" t="s">
        <v>4215</v>
      </c>
      <c r="C4095" t="s">
        <v>192</v>
      </c>
      <c r="D4095" t="s">
        <v>4977</v>
      </c>
      <c r="E4095" s="190" t="s">
        <v>8922</v>
      </c>
    </row>
    <row r="4096" spans="1:5" hidden="1" x14ac:dyDescent="0.25">
      <c r="A4096">
        <v>40392</v>
      </c>
      <c r="B4096" t="s">
        <v>4216</v>
      </c>
      <c r="C4096" t="s">
        <v>192</v>
      </c>
      <c r="D4096" t="s">
        <v>4977</v>
      </c>
      <c r="E4096" s="190" t="s">
        <v>8923</v>
      </c>
    </row>
    <row r="4097" spans="1:5" hidden="1" x14ac:dyDescent="0.25">
      <c r="A4097">
        <v>40394</v>
      </c>
      <c r="B4097" t="s">
        <v>4217</v>
      </c>
      <c r="C4097" t="s">
        <v>192</v>
      </c>
      <c r="D4097" t="s">
        <v>4977</v>
      </c>
      <c r="E4097" s="190" t="s">
        <v>8924</v>
      </c>
    </row>
    <row r="4098" spans="1:5" hidden="1" x14ac:dyDescent="0.25">
      <c r="A4098">
        <v>40398</v>
      </c>
      <c r="B4098" t="s">
        <v>4218</v>
      </c>
      <c r="C4098" t="s">
        <v>192</v>
      </c>
      <c r="D4098" t="s">
        <v>4977</v>
      </c>
      <c r="E4098" s="190" t="s">
        <v>8925</v>
      </c>
    </row>
    <row r="4099" spans="1:5" hidden="1" x14ac:dyDescent="0.25">
      <c r="A4099">
        <v>40397</v>
      </c>
      <c r="B4099" t="s">
        <v>4219</v>
      </c>
      <c r="C4099" t="s">
        <v>192</v>
      </c>
      <c r="D4099" t="s">
        <v>4977</v>
      </c>
      <c r="E4099" s="190" t="s">
        <v>8926</v>
      </c>
    </row>
    <row r="4100" spans="1:5" hidden="1" x14ac:dyDescent="0.25">
      <c r="A4100">
        <v>40393</v>
      </c>
      <c r="B4100" t="s">
        <v>4220</v>
      </c>
      <c r="C4100" t="s">
        <v>192</v>
      </c>
      <c r="D4100" t="s">
        <v>4977</v>
      </c>
      <c r="E4100" s="190" t="s">
        <v>8927</v>
      </c>
    </row>
    <row r="4101" spans="1:5" hidden="1" x14ac:dyDescent="0.25">
      <c r="A4101">
        <v>40399</v>
      </c>
      <c r="B4101" t="s">
        <v>4221</v>
      </c>
      <c r="C4101" t="s">
        <v>192</v>
      </c>
      <c r="D4101" t="s">
        <v>4977</v>
      </c>
      <c r="E4101" s="190" t="s">
        <v>8928</v>
      </c>
    </row>
    <row r="4102" spans="1:5" hidden="1" x14ac:dyDescent="0.25">
      <c r="A4102">
        <v>39322</v>
      </c>
      <c r="B4102" t="s">
        <v>6152</v>
      </c>
      <c r="C4102" t="s">
        <v>192</v>
      </c>
      <c r="D4102" t="s">
        <v>4977</v>
      </c>
      <c r="E4102" s="190" t="s">
        <v>373</v>
      </c>
    </row>
    <row r="4103" spans="1:5" hidden="1" x14ac:dyDescent="0.25">
      <c r="A4103">
        <v>39289</v>
      </c>
      <c r="B4103" t="s">
        <v>6153</v>
      </c>
      <c r="C4103" t="s">
        <v>192</v>
      </c>
      <c r="D4103" t="s">
        <v>4977</v>
      </c>
      <c r="E4103" s="190" t="s">
        <v>1680</v>
      </c>
    </row>
    <row r="4104" spans="1:5" hidden="1" x14ac:dyDescent="0.25">
      <c r="A4104">
        <v>39290</v>
      </c>
      <c r="B4104" t="s">
        <v>6154</v>
      </c>
      <c r="C4104" t="s">
        <v>192</v>
      </c>
      <c r="D4104" t="s">
        <v>4977</v>
      </c>
      <c r="E4104" s="190" t="s">
        <v>6155</v>
      </c>
    </row>
    <row r="4105" spans="1:5" hidden="1" x14ac:dyDescent="0.25">
      <c r="A4105">
        <v>39291</v>
      </c>
      <c r="B4105" t="s">
        <v>6156</v>
      </c>
      <c r="C4105" t="s">
        <v>192</v>
      </c>
      <c r="D4105" t="s">
        <v>4977</v>
      </c>
      <c r="E4105" s="190" t="s">
        <v>6157</v>
      </c>
    </row>
    <row r="4106" spans="1:5" hidden="1" x14ac:dyDescent="0.25">
      <c r="A4106">
        <v>41892</v>
      </c>
      <c r="B4106" t="s">
        <v>8929</v>
      </c>
      <c r="C4106" t="s">
        <v>192</v>
      </c>
      <c r="D4106" t="s">
        <v>4977</v>
      </c>
      <c r="E4106" s="190" t="s">
        <v>8930</v>
      </c>
    </row>
    <row r="4107" spans="1:5" hidden="1" x14ac:dyDescent="0.25">
      <c r="A4107">
        <v>7048</v>
      </c>
      <c r="B4107" t="s">
        <v>8931</v>
      </c>
      <c r="C4107" t="s">
        <v>192</v>
      </c>
      <c r="D4107" t="s">
        <v>4977</v>
      </c>
      <c r="E4107" s="190" t="s">
        <v>8932</v>
      </c>
    </row>
    <row r="4108" spans="1:5" hidden="1" x14ac:dyDescent="0.25">
      <c r="A4108">
        <v>7088</v>
      </c>
      <c r="B4108" t="s">
        <v>8933</v>
      </c>
      <c r="C4108" t="s">
        <v>192</v>
      </c>
      <c r="D4108" t="s">
        <v>4977</v>
      </c>
      <c r="E4108" s="190" t="s">
        <v>8934</v>
      </c>
    </row>
    <row r="4109" spans="1:5" hidden="1" x14ac:dyDescent="0.25">
      <c r="A4109">
        <v>20179</v>
      </c>
      <c r="B4109" t="s">
        <v>6158</v>
      </c>
      <c r="C4109" t="s">
        <v>192</v>
      </c>
      <c r="D4109" t="s">
        <v>4963</v>
      </c>
      <c r="E4109" s="190" t="s">
        <v>8935</v>
      </c>
    </row>
    <row r="4110" spans="1:5" hidden="1" x14ac:dyDescent="0.25">
      <c r="A4110">
        <v>20178</v>
      </c>
      <c r="B4110" t="s">
        <v>6159</v>
      </c>
      <c r="C4110" t="s">
        <v>192</v>
      </c>
      <c r="D4110" t="s">
        <v>4963</v>
      </c>
      <c r="E4110" s="190" t="s">
        <v>8936</v>
      </c>
    </row>
    <row r="4111" spans="1:5" hidden="1" x14ac:dyDescent="0.25">
      <c r="A4111">
        <v>20180</v>
      </c>
      <c r="B4111" t="s">
        <v>6160</v>
      </c>
      <c r="C4111" t="s">
        <v>192</v>
      </c>
      <c r="D4111" t="s">
        <v>4963</v>
      </c>
      <c r="E4111" s="190" t="s">
        <v>8937</v>
      </c>
    </row>
    <row r="4112" spans="1:5" hidden="1" x14ac:dyDescent="0.25">
      <c r="A4112">
        <v>20181</v>
      </c>
      <c r="B4112" t="s">
        <v>6161</v>
      </c>
      <c r="C4112" t="s">
        <v>192</v>
      </c>
      <c r="D4112" t="s">
        <v>4963</v>
      </c>
      <c r="E4112" s="190" t="s">
        <v>8938</v>
      </c>
    </row>
    <row r="4113" spans="1:5" hidden="1" x14ac:dyDescent="0.25">
      <c r="A4113">
        <v>20177</v>
      </c>
      <c r="B4113" t="s">
        <v>6162</v>
      </c>
      <c r="C4113" t="s">
        <v>192</v>
      </c>
      <c r="D4113" t="s">
        <v>4963</v>
      </c>
      <c r="E4113" s="190" t="s">
        <v>6881</v>
      </c>
    </row>
    <row r="4114" spans="1:5" hidden="1" x14ac:dyDescent="0.25">
      <c r="A4114">
        <v>7070</v>
      </c>
      <c r="B4114" t="s">
        <v>6163</v>
      </c>
      <c r="C4114" t="s">
        <v>192</v>
      </c>
      <c r="D4114" t="s">
        <v>4963</v>
      </c>
      <c r="E4114" s="190" t="s">
        <v>8939</v>
      </c>
    </row>
    <row r="4115" spans="1:5" hidden="1" x14ac:dyDescent="0.25">
      <c r="A4115">
        <v>40945</v>
      </c>
      <c r="B4115" t="s">
        <v>4223</v>
      </c>
      <c r="C4115" t="s">
        <v>223</v>
      </c>
      <c r="D4115" t="s">
        <v>4963</v>
      </c>
      <c r="E4115" s="190" t="s">
        <v>5319</v>
      </c>
    </row>
    <row r="4116" spans="1:5" hidden="1" x14ac:dyDescent="0.25">
      <c r="A4116">
        <v>40946</v>
      </c>
      <c r="B4116" t="s">
        <v>4224</v>
      </c>
      <c r="C4116" t="s">
        <v>224</v>
      </c>
      <c r="D4116" t="s">
        <v>4963</v>
      </c>
      <c r="E4116" s="190" t="s">
        <v>8940</v>
      </c>
    </row>
    <row r="4117" spans="1:5" hidden="1" x14ac:dyDescent="0.25">
      <c r="A4117">
        <v>7153</v>
      </c>
      <c r="B4117" t="s">
        <v>4225</v>
      </c>
      <c r="C4117" t="s">
        <v>223</v>
      </c>
      <c r="D4117" t="s">
        <v>4963</v>
      </c>
      <c r="E4117" s="190" t="s">
        <v>8941</v>
      </c>
    </row>
    <row r="4118" spans="1:5" hidden="1" x14ac:dyDescent="0.25">
      <c r="A4118">
        <v>41089</v>
      </c>
      <c r="B4118" t="s">
        <v>4226</v>
      </c>
      <c r="C4118" t="s">
        <v>224</v>
      </c>
      <c r="D4118" t="s">
        <v>4963</v>
      </c>
      <c r="E4118" s="190" t="s">
        <v>8942</v>
      </c>
    </row>
    <row r="4119" spans="1:5" hidden="1" x14ac:dyDescent="0.25">
      <c r="A4119">
        <v>40943</v>
      </c>
      <c r="B4119" t="s">
        <v>4227</v>
      </c>
      <c r="C4119" t="s">
        <v>223</v>
      </c>
      <c r="D4119" t="s">
        <v>4963</v>
      </c>
      <c r="E4119" s="190" t="s">
        <v>8943</v>
      </c>
    </row>
    <row r="4120" spans="1:5" hidden="1" x14ac:dyDescent="0.25">
      <c r="A4120">
        <v>40944</v>
      </c>
      <c r="B4120" t="s">
        <v>4228</v>
      </c>
      <c r="C4120" t="s">
        <v>224</v>
      </c>
      <c r="D4120" t="s">
        <v>4963</v>
      </c>
      <c r="E4120" s="190" t="s">
        <v>8944</v>
      </c>
    </row>
    <row r="4121" spans="1:5" hidden="1" x14ac:dyDescent="0.25">
      <c r="A4121">
        <v>6175</v>
      </c>
      <c r="B4121" t="s">
        <v>6164</v>
      </c>
      <c r="C4121" t="s">
        <v>223</v>
      </c>
      <c r="D4121" t="s">
        <v>4963</v>
      </c>
      <c r="E4121" s="190" t="s">
        <v>5993</v>
      </c>
    </row>
    <row r="4122" spans="1:5" hidden="1" x14ac:dyDescent="0.25">
      <c r="A4122">
        <v>41092</v>
      </c>
      <c r="B4122" t="s">
        <v>4229</v>
      </c>
      <c r="C4122" t="s">
        <v>224</v>
      </c>
      <c r="D4122" t="s">
        <v>4963</v>
      </c>
      <c r="E4122" s="190" t="s">
        <v>8945</v>
      </c>
    </row>
    <row r="4123" spans="1:5" hidden="1" x14ac:dyDescent="0.25">
      <c r="A4123">
        <v>37712</v>
      </c>
      <c r="B4123" t="s">
        <v>4230</v>
      </c>
      <c r="C4123" t="s">
        <v>191</v>
      </c>
      <c r="D4123" t="s">
        <v>4963</v>
      </c>
      <c r="E4123" s="190" t="s">
        <v>8946</v>
      </c>
    </row>
    <row r="4124" spans="1:5" hidden="1" x14ac:dyDescent="0.25">
      <c r="A4124">
        <v>34547</v>
      </c>
      <c r="B4124" t="s">
        <v>4231</v>
      </c>
      <c r="C4124" t="s">
        <v>194</v>
      </c>
      <c r="D4124" t="s">
        <v>4963</v>
      </c>
      <c r="E4124" s="190" t="s">
        <v>7060</v>
      </c>
    </row>
    <row r="4125" spans="1:5" hidden="1" x14ac:dyDescent="0.25">
      <c r="A4125">
        <v>34548</v>
      </c>
      <c r="B4125" t="s">
        <v>4232</v>
      </c>
      <c r="C4125" t="s">
        <v>194</v>
      </c>
      <c r="D4125" t="s">
        <v>4963</v>
      </c>
      <c r="E4125" s="190" t="s">
        <v>8947</v>
      </c>
    </row>
    <row r="4126" spans="1:5" hidden="1" x14ac:dyDescent="0.25">
      <c r="A4126">
        <v>34558</v>
      </c>
      <c r="B4126" t="s">
        <v>4233</v>
      </c>
      <c r="C4126" t="s">
        <v>194</v>
      </c>
      <c r="D4126" t="s">
        <v>4963</v>
      </c>
      <c r="E4126" s="190" t="s">
        <v>378</v>
      </c>
    </row>
    <row r="4127" spans="1:5" hidden="1" x14ac:dyDescent="0.25">
      <c r="A4127">
        <v>34550</v>
      </c>
      <c r="B4127" t="s">
        <v>4235</v>
      </c>
      <c r="C4127" t="s">
        <v>194</v>
      </c>
      <c r="D4127" t="s">
        <v>4963</v>
      </c>
      <c r="E4127" s="190" t="s">
        <v>381</v>
      </c>
    </row>
    <row r="4128" spans="1:5" hidden="1" x14ac:dyDescent="0.25">
      <c r="A4128">
        <v>34557</v>
      </c>
      <c r="B4128" t="s">
        <v>4237</v>
      </c>
      <c r="C4128" t="s">
        <v>194</v>
      </c>
      <c r="D4128" t="s">
        <v>4963</v>
      </c>
      <c r="E4128" s="190" t="s">
        <v>5004</v>
      </c>
    </row>
    <row r="4129" spans="1:5" hidden="1" x14ac:dyDescent="0.25">
      <c r="A4129">
        <v>37411</v>
      </c>
      <c r="B4129" t="s">
        <v>4238</v>
      </c>
      <c r="C4129" t="s">
        <v>191</v>
      </c>
      <c r="D4129" t="s">
        <v>4963</v>
      </c>
      <c r="E4129" s="190" t="s">
        <v>258</v>
      </c>
    </row>
    <row r="4130" spans="1:5" hidden="1" x14ac:dyDescent="0.25">
      <c r="A4130">
        <v>39508</v>
      </c>
      <c r="B4130" t="s">
        <v>4239</v>
      </c>
      <c r="C4130" t="s">
        <v>191</v>
      </c>
      <c r="D4130" t="s">
        <v>4963</v>
      </c>
      <c r="E4130" s="190" t="s">
        <v>8948</v>
      </c>
    </row>
    <row r="4131" spans="1:5" hidden="1" x14ac:dyDescent="0.25">
      <c r="A4131">
        <v>39507</v>
      </c>
      <c r="B4131" t="s">
        <v>4240</v>
      </c>
      <c r="C4131" t="s">
        <v>191</v>
      </c>
      <c r="D4131" t="s">
        <v>4963</v>
      </c>
      <c r="E4131" s="190" t="s">
        <v>6971</v>
      </c>
    </row>
    <row r="4132" spans="1:5" hidden="1" x14ac:dyDescent="0.25">
      <c r="A4132">
        <v>7155</v>
      </c>
      <c r="B4132" t="s">
        <v>4241</v>
      </c>
      <c r="C4132" t="s">
        <v>191</v>
      </c>
      <c r="D4132" t="s">
        <v>4963</v>
      </c>
      <c r="E4132" s="190" t="s">
        <v>8949</v>
      </c>
    </row>
    <row r="4133" spans="1:5" hidden="1" x14ac:dyDescent="0.25">
      <c r="A4133">
        <v>42406</v>
      </c>
      <c r="B4133" t="s">
        <v>4242</v>
      </c>
      <c r="C4133" t="s">
        <v>191</v>
      </c>
      <c r="D4133" t="s">
        <v>4963</v>
      </c>
      <c r="E4133" s="190" t="s">
        <v>6061</v>
      </c>
    </row>
    <row r="4134" spans="1:5" hidden="1" x14ac:dyDescent="0.25">
      <c r="A4134">
        <v>7156</v>
      </c>
      <c r="B4134" t="s">
        <v>4243</v>
      </c>
      <c r="C4134" t="s">
        <v>191</v>
      </c>
      <c r="D4134" t="s">
        <v>4966</v>
      </c>
      <c r="E4134" s="190" t="s">
        <v>6869</v>
      </c>
    </row>
    <row r="4135" spans="1:5" hidden="1" x14ac:dyDescent="0.25">
      <c r="A4135">
        <v>43127</v>
      </c>
      <c r="B4135" t="s">
        <v>4244</v>
      </c>
      <c r="C4135" t="s">
        <v>191</v>
      </c>
      <c r="D4135" t="s">
        <v>4963</v>
      </c>
      <c r="E4135" s="190" t="s">
        <v>8885</v>
      </c>
    </row>
    <row r="4136" spans="1:5" hidden="1" x14ac:dyDescent="0.25">
      <c r="A4136">
        <v>10917</v>
      </c>
      <c r="B4136" t="s">
        <v>4245</v>
      </c>
      <c r="C4136" t="s">
        <v>191</v>
      </c>
      <c r="D4136" t="s">
        <v>4963</v>
      </c>
      <c r="E4136" s="190" t="s">
        <v>5228</v>
      </c>
    </row>
    <row r="4137" spans="1:5" hidden="1" x14ac:dyDescent="0.25">
      <c r="A4137">
        <v>21141</v>
      </c>
      <c r="B4137" t="s">
        <v>4246</v>
      </c>
      <c r="C4137" t="s">
        <v>191</v>
      </c>
      <c r="D4137" t="s">
        <v>4963</v>
      </c>
      <c r="E4137" s="190" t="s">
        <v>8950</v>
      </c>
    </row>
    <row r="4138" spans="1:5" hidden="1" x14ac:dyDescent="0.25">
      <c r="A4138">
        <v>39509</v>
      </c>
      <c r="B4138" t="s">
        <v>4248</v>
      </c>
      <c r="C4138" t="s">
        <v>191</v>
      </c>
      <c r="D4138" t="s">
        <v>4963</v>
      </c>
      <c r="E4138" s="190" t="s">
        <v>7256</v>
      </c>
    </row>
    <row r="4139" spans="1:5" hidden="1" x14ac:dyDescent="0.25">
      <c r="A4139">
        <v>44529</v>
      </c>
      <c r="B4139" t="s">
        <v>4249</v>
      </c>
      <c r="C4139" t="s">
        <v>191</v>
      </c>
      <c r="D4139" t="s">
        <v>4963</v>
      </c>
      <c r="E4139" s="190" t="s">
        <v>399</v>
      </c>
    </row>
    <row r="4140" spans="1:5" hidden="1" x14ac:dyDescent="0.25">
      <c r="A4140">
        <v>7167</v>
      </c>
      <c r="B4140" t="s">
        <v>4250</v>
      </c>
      <c r="C4140" t="s">
        <v>191</v>
      </c>
      <c r="D4140" t="s">
        <v>4963</v>
      </c>
      <c r="E4140" s="190" t="s">
        <v>6166</v>
      </c>
    </row>
    <row r="4141" spans="1:5" hidden="1" x14ac:dyDescent="0.25">
      <c r="A4141">
        <v>10928</v>
      </c>
      <c r="B4141" t="s">
        <v>4251</v>
      </c>
      <c r="C4141" t="s">
        <v>191</v>
      </c>
      <c r="D4141" t="s">
        <v>4963</v>
      </c>
      <c r="E4141" s="190" t="s">
        <v>334</v>
      </c>
    </row>
    <row r="4142" spans="1:5" hidden="1" x14ac:dyDescent="0.25">
      <c r="A4142">
        <v>10933</v>
      </c>
      <c r="B4142" t="s">
        <v>4252</v>
      </c>
      <c r="C4142" t="s">
        <v>191</v>
      </c>
      <c r="D4142" t="s">
        <v>4963</v>
      </c>
      <c r="E4142" s="190" t="s">
        <v>6167</v>
      </c>
    </row>
    <row r="4143" spans="1:5" hidden="1" x14ac:dyDescent="0.25">
      <c r="A4143">
        <v>7158</v>
      </c>
      <c r="B4143" t="s">
        <v>4253</v>
      </c>
      <c r="C4143" t="s">
        <v>191</v>
      </c>
      <c r="D4143" t="s">
        <v>4966</v>
      </c>
      <c r="E4143" s="190" t="s">
        <v>5155</v>
      </c>
    </row>
    <row r="4144" spans="1:5" hidden="1" x14ac:dyDescent="0.25">
      <c r="A4144">
        <v>10927</v>
      </c>
      <c r="B4144" t="s">
        <v>4254</v>
      </c>
      <c r="C4144" t="s">
        <v>191</v>
      </c>
      <c r="D4144" t="s">
        <v>4963</v>
      </c>
      <c r="E4144" s="190" t="s">
        <v>6168</v>
      </c>
    </row>
    <row r="4145" spans="1:5" hidden="1" x14ac:dyDescent="0.25">
      <c r="A4145">
        <v>7162</v>
      </c>
      <c r="B4145" t="s">
        <v>4255</v>
      </c>
      <c r="C4145" t="s">
        <v>191</v>
      </c>
      <c r="D4145" t="s">
        <v>4963</v>
      </c>
      <c r="E4145" s="190" t="s">
        <v>837</v>
      </c>
    </row>
    <row r="4146" spans="1:5" hidden="1" x14ac:dyDescent="0.25">
      <c r="A4146">
        <v>10932</v>
      </c>
      <c r="B4146" t="s">
        <v>4256</v>
      </c>
      <c r="C4146" t="s">
        <v>191</v>
      </c>
      <c r="D4146" t="s">
        <v>4963</v>
      </c>
      <c r="E4146" s="190" t="s">
        <v>6169</v>
      </c>
    </row>
    <row r="4147" spans="1:5" hidden="1" x14ac:dyDescent="0.25">
      <c r="A4147">
        <v>10937</v>
      </c>
      <c r="B4147" t="s">
        <v>4257</v>
      </c>
      <c r="C4147" t="s">
        <v>191</v>
      </c>
      <c r="D4147" t="s">
        <v>4963</v>
      </c>
      <c r="E4147" s="190" t="s">
        <v>6170</v>
      </c>
    </row>
    <row r="4148" spans="1:5" hidden="1" x14ac:dyDescent="0.25">
      <c r="A4148">
        <v>10935</v>
      </c>
      <c r="B4148" t="s">
        <v>4258</v>
      </c>
      <c r="C4148" t="s">
        <v>191</v>
      </c>
      <c r="D4148" t="s">
        <v>4963</v>
      </c>
      <c r="E4148" s="190" t="s">
        <v>6171</v>
      </c>
    </row>
    <row r="4149" spans="1:5" hidden="1" x14ac:dyDescent="0.25">
      <c r="A4149">
        <v>10931</v>
      </c>
      <c r="B4149" t="s">
        <v>4259</v>
      </c>
      <c r="C4149" t="s">
        <v>191</v>
      </c>
      <c r="D4149" t="s">
        <v>4963</v>
      </c>
      <c r="E4149" s="190" t="s">
        <v>274</v>
      </c>
    </row>
    <row r="4150" spans="1:5" hidden="1" x14ac:dyDescent="0.25">
      <c r="A4150">
        <v>7164</v>
      </c>
      <c r="B4150" t="s">
        <v>4260</v>
      </c>
      <c r="C4150" t="s">
        <v>191</v>
      </c>
      <c r="D4150" t="s">
        <v>4963</v>
      </c>
      <c r="E4150" s="190" t="s">
        <v>376</v>
      </c>
    </row>
    <row r="4151" spans="1:5" hidden="1" x14ac:dyDescent="0.25">
      <c r="A4151">
        <v>36887</v>
      </c>
      <c r="B4151" t="s">
        <v>4261</v>
      </c>
      <c r="C4151" t="s">
        <v>191</v>
      </c>
      <c r="D4151" t="s">
        <v>4963</v>
      </c>
      <c r="E4151" s="190" t="s">
        <v>8951</v>
      </c>
    </row>
    <row r="4152" spans="1:5" hidden="1" x14ac:dyDescent="0.25">
      <c r="A4152">
        <v>34630</v>
      </c>
      <c r="B4152" t="s">
        <v>4262</v>
      </c>
      <c r="C4152" t="s">
        <v>192</v>
      </c>
      <c r="D4152" t="s">
        <v>4963</v>
      </c>
      <c r="E4152" s="190" t="s">
        <v>8952</v>
      </c>
    </row>
    <row r="4153" spans="1:5" hidden="1" x14ac:dyDescent="0.25">
      <c r="A4153">
        <v>7161</v>
      </c>
      <c r="B4153" t="s">
        <v>4263</v>
      </c>
      <c r="C4153" t="s">
        <v>191</v>
      </c>
      <c r="D4153" t="s">
        <v>4963</v>
      </c>
      <c r="E4153" s="190" t="s">
        <v>6172</v>
      </c>
    </row>
    <row r="4154" spans="1:5" hidden="1" x14ac:dyDescent="0.25">
      <c r="A4154">
        <v>7170</v>
      </c>
      <c r="B4154" t="s">
        <v>4264</v>
      </c>
      <c r="C4154" t="s">
        <v>191</v>
      </c>
      <c r="D4154" t="s">
        <v>4963</v>
      </c>
      <c r="E4154" s="190" t="s">
        <v>4236</v>
      </c>
    </row>
    <row r="4155" spans="1:5" hidden="1" x14ac:dyDescent="0.25">
      <c r="A4155">
        <v>37524</v>
      </c>
      <c r="B4155" t="s">
        <v>4265</v>
      </c>
      <c r="C4155" t="s">
        <v>194</v>
      </c>
      <c r="D4155" t="s">
        <v>4966</v>
      </c>
      <c r="E4155" s="190" t="s">
        <v>244</v>
      </c>
    </row>
    <row r="4156" spans="1:5" hidden="1" x14ac:dyDescent="0.25">
      <c r="A4156">
        <v>37525</v>
      </c>
      <c r="B4156" t="s">
        <v>4266</v>
      </c>
      <c r="C4156" t="s">
        <v>194</v>
      </c>
      <c r="D4156" t="s">
        <v>4963</v>
      </c>
      <c r="E4156" s="190" t="s">
        <v>268</v>
      </c>
    </row>
    <row r="4157" spans="1:5" hidden="1" x14ac:dyDescent="0.25">
      <c r="A4157">
        <v>36789</v>
      </c>
      <c r="B4157" t="s">
        <v>4267</v>
      </c>
      <c r="C4157" t="s">
        <v>192</v>
      </c>
      <c r="D4157" t="s">
        <v>4963</v>
      </c>
      <c r="E4157" s="190" t="s">
        <v>196</v>
      </c>
    </row>
    <row r="4158" spans="1:5" hidden="1" x14ac:dyDescent="0.25">
      <c r="A4158">
        <v>7173</v>
      </c>
      <c r="B4158" t="s">
        <v>4268</v>
      </c>
      <c r="C4158" t="s">
        <v>245</v>
      </c>
      <c r="D4158" t="s">
        <v>4966</v>
      </c>
      <c r="E4158" s="190" t="s">
        <v>6173</v>
      </c>
    </row>
    <row r="4159" spans="1:5" hidden="1" x14ac:dyDescent="0.25">
      <c r="A4159">
        <v>7175</v>
      </c>
      <c r="B4159" t="s">
        <v>4269</v>
      </c>
      <c r="C4159" t="s">
        <v>192</v>
      </c>
      <c r="D4159" t="s">
        <v>4963</v>
      </c>
      <c r="E4159" s="190" t="s">
        <v>270</v>
      </c>
    </row>
    <row r="4160" spans="1:5" hidden="1" x14ac:dyDescent="0.25">
      <c r="A4160">
        <v>40741</v>
      </c>
      <c r="B4160" t="s">
        <v>4270</v>
      </c>
      <c r="C4160" t="s">
        <v>192</v>
      </c>
      <c r="D4160" t="s">
        <v>4963</v>
      </c>
      <c r="E4160" s="190" t="s">
        <v>8953</v>
      </c>
    </row>
    <row r="4161" spans="1:5" hidden="1" x14ac:dyDescent="0.25">
      <c r="A4161">
        <v>7184</v>
      </c>
      <c r="B4161" t="s">
        <v>4271</v>
      </c>
      <c r="C4161" t="s">
        <v>191</v>
      </c>
      <c r="D4161" t="s">
        <v>4966</v>
      </c>
      <c r="E4161" s="190" t="s">
        <v>8954</v>
      </c>
    </row>
    <row r="4162" spans="1:5" hidden="1" x14ac:dyDescent="0.25">
      <c r="A4162">
        <v>34458</v>
      </c>
      <c r="B4162" t="s">
        <v>4272</v>
      </c>
      <c r="C4162" t="s">
        <v>192</v>
      </c>
      <c r="D4162" t="s">
        <v>4963</v>
      </c>
      <c r="E4162" s="190" t="s">
        <v>8955</v>
      </c>
    </row>
    <row r="4163" spans="1:5" hidden="1" x14ac:dyDescent="0.25">
      <c r="A4163">
        <v>34464</v>
      </c>
      <c r="B4163" t="s">
        <v>4273</v>
      </c>
      <c r="C4163" t="s">
        <v>192</v>
      </c>
      <c r="D4163" t="s">
        <v>4963</v>
      </c>
      <c r="E4163" s="190" t="s">
        <v>8956</v>
      </c>
    </row>
    <row r="4164" spans="1:5" hidden="1" x14ac:dyDescent="0.25">
      <c r="A4164">
        <v>34468</v>
      </c>
      <c r="B4164" t="s">
        <v>4274</v>
      </c>
      <c r="C4164" t="s">
        <v>192</v>
      </c>
      <c r="D4164" t="s">
        <v>4963</v>
      </c>
      <c r="E4164" s="190" t="s">
        <v>8957</v>
      </c>
    </row>
    <row r="4165" spans="1:5" hidden="1" x14ac:dyDescent="0.25">
      <c r="A4165">
        <v>34473</v>
      </c>
      <c r="B4165" t="s">
        <v>4275</v>
      </c>
      <c r="C4165" t="s">
        <v>192</v>
      </c>
      <c r="D4165" t="s">
        <v>4963</v>
      </c>
      <c r="E4165" s="190" t="s">
        <v>8958</v>
      </c>
    </row>
    <row r="4166" spans="1:5" hidden="1" x14ac:dyDescent="0.25">
      <c r="A4166">
        <v>34480</v>
      </c>
      <c r="B4166" t="s">
        <v>4276</v>
      </c>
      <c r="C4166" t="s">
        <v>192</v>
      </c>
      <c r="D4166" t="s">
        <v>4963</v>
      </c>
      <c r="E4166" s="190" t="s">
        <v>8959</v>
      </c>
    </row>
    <row r="4167" spans="1:5" hidden="1" x14ac:dyDescent="0.25">
      <c r="A4167">
        <v>34486</v>
      </c>
      <c r="B4167" t="s">
        <v>4277</v>
      </c>
      <c r="C4167" t="s">
        <v>192</v>
      </c>
      <c r="D4167" t="s">
        <v>4963</v>
      </c>
      <c r="E4167" s="190" t="s">
        <v>8960</v>
      </c>
    </row>
    <row r="4168" spans="1:5" hidden="1" x14ac:dyDescent="0.25">
      <c r="A4168">
        <v>7190</v>
      </c>
      <c r="B4168" t="s">
        <v>4278</v>
      </c>
      <c r="C4168" t="s">
        <v>192</v>
      </c>
      <c r="D4168" t="s">
        <v>4963</v>
      </c>
      <c r="E4168" s="190" t="s">
        <v>8961</v>
      </c>
    </row>
    <row r="4169" spans="1:5" hidden="1" x14ac:dyDescent="0.25">
      <c r="A4169">
        <v>34417</v>
      </c>
      <c r="B4169" t="s">
        <v>4279</v>
      </c>
      <c r="C4169" t="s">
        <v>192</v>
      </c>
      <c r="D4169" t="s">
        <v>4963</v>
      </c>
      <c r="E4169" s="190" t="s">
        <v>7902</v>
      </c>
    </row>
    <row r="4170" spans="1:5" hidden="1" x14ac:dyDescent="0.25">
      <c r="A4170">
        <v>7213</v>
      </c>
      <c r="B4170" t="s">
        <v>4280</v>
      </c>
      <c r="C4170" t="s">
        <v>191</v>
      </c>
      <c r="D4170" t="s">
        <v>4963</v>
      </c>
      <c r="E4170" s="190" t="s">
        <v>8962</v>
      </c>
    </row>
    <row r="4171" spans="1:5" hidden="1" x14ac:dyDescent="0.25">
      <c r="A4171">
        <v>7195</v>
      </c>
      <c r="B4171" t="s">
        <v>4281</v>
      </c>
      <c r="C4171" t="s">
        <v>192</v>
      </c>
      <c r="D4171" t="s">
        <v>4963</v>
      </c>
      <c r="E4171" s="190" t="s">
        <v>8963</v>
      </c>
    </row>
    <row r="4172" spans="1:5" hidden="1" x14ac:dyDescent="0.25">
      <c r="A4172">
        <v>7186</v>
      </c>
      <c r="B4172" t="s">
        <v>4282</v>
      </c>
      <c r="C4172" t="s">
        <v>192</v>
      </c>
      <c r="D4172" t="s">
        <v>4966</v>
      </c>
      <c r="E4172" s="190" t="s">
        <v>8964</v>
      </c>
    </row>
    <row r="4173" spans="1:5" hidden="1" x14ac:dyDescent="0.25">
      <c r="A4173">
        <v>7194</v>
      </c>
      <c r="B4173" t="s">
        <v>4283</v>
      </c>
      <c r="C4173" t="s">
        <v>191</v>
      </c>
      <c r="D4173" t="s">
        <v>4963</v>
      </c>
      <c r="E4173" s="190" t="s">
        <v>4284</v>
      </c>
    </row>
    <row r="4174" spans="1:5" hidden="1" x14ac:dyDescent="0.25">
      <c r="A4174">
        <v>7197</v>
      </c>
      <c r="B4174" t="s">
        <v>4285</v>
      </c>
      <c r="C4174" t="s">
        <v>192</v>
      </c>
      <c r="D4174" t="s">
        <v>4963</v>
      </c>
      <c r="E4174" s="190" t="s">
        <v>8965</v>
      </c>
    </row>
    <row r="4175" spans="1:5" hidden="1" x14ac:dyDescent="0.25">
      <c r="A4175">
        <v>7192</v>
      </c>
      <c r="B4175" t="s">
        <v>4286</v>
      </c>
      <c r="C4175" t="s">
        <v>192</v>
      </c>
      <c r="D4175" t="s">
        <v>4963</v>
      </c>
      <c r="E4175" s="190" t="s">
        <v>8966</v>
      </c>
    </row>
    <row r="4176" spans="1:5" hidden="1" x14ac:dyDescent="0.25">
      <c r="A4176">
        <v>7193</v>
      </c>
      <c r="B4176" t="s">
        <v>4287</v>
      </c>
      <c r="C4176" t="s">
        <v>192</v>
      </c>
      <c r="D4176" t="s">
        <v>4963</v>
      </c>
      <c r="E4176" s="190" t="s">
        <v>8967</v>
      </c>
    </row>
    <row r="4177" spans="1:5" hidden="1" x14ac:dyDescent="0.25">
      <c r="A4177">
        <v>7189</v>
      </c>
      <c r="B4177" t="s">
        <v>4288</v>
      </c>
      <c r="C4177" t="s">
        <v>192</v>
      </c>
      <c r="D4177" t="s">
        <v>4963</v>
      </c>
      <c r="E4177" s="190" t="s">
        <v>8968</v>
      </c>
    </row>
    <row r="4178" spans="1:5" hidden="1" x14ac:dyDescent="0.25">
      <c r="A4178">
        <v>34402</v>
      </c>
      <c r="B4178" t="s">
        <v>4289</v>
      </c>
      <c r="C4178" t="s">
        <v>192</v>
      </c>
      <c r="D4178" t="s">
        <v>4963</v>
      </c>
      <c r="E4178" s="190" t="s">
        <v>8969</v>
      </c>
    </row>
    <row r="4179" spans="1:5" hidden="1" x14ac:dyDescent="0.25">
      <c r="A4179">
        <v>7245</v>
      </c>
      <c r="B4179" t="s">
        <v>4290</v>
      </c>
      <c r="C4179" t="s">
        <v>192</v>
      </c>
      <c r="D4179" t="s">
        <v>4977</v>
      </c>
      <c r="E4179" s="190" t="s">
        <v>8970</v>
      </c>
    </row>
    <row r="4180" spans="1:5" hidden="1" x14ac:dyDescent="0.25">
      <c r="A4180">
        <v>34425</v>
      </c>
      <c r="B4180" t="s">
        <v>4291</v>
      </c>
      <c r="C4180" t="s">
        <v>192</v>
      </c>
      <c r="D4180" t="s">
        <v>4963</v>
      </c>
      <c r="E4180" s="190" t="s">
        <v>8971</v>
      </c>
    </row>
    <row r="4181" spans="1:5" hidden="1" x14ac:dyDescent="0.25">
      <c r="A4181">
        <v>7223</v>
      </c>
      <c r="B4181" t="s">
        <v>4292</v>
      </c>
      <c r="C4181" t="s">
        <v>192</v>
      </c>
      <c r="D4181" t="s">
        <v>4963</v>
      </c>
      <c r="E4181" s="190" t="s">
        <v>8972</v>
      </c>
    </row>
    <row r="4182" spans="1:5" hidden="1" x14ac:dyDescent="0.25">
      <c r="A4182">
        <v>7234</v>
      </c>
      <c r="B4182" t="s">
        <v>4293</v>
      </c>
      <c r="C4182" t="s">
        <v>192</v>
      </c>
      <c r="D4182" t="s">
        <v>4963</v>
      </c>
      <c r="E4182" s="190" t="s">
        <v>8973</v>
      </c>
    </row>
    <row r="4183" spans="1:5" hidden="1" x14ac:dyDescent="0.25">
      <c r="A4183">
        <v>7224</v>
      </c>
      <c r="B4183" t="s">
        <v>4294</v>
      </c>
      <c r="C4183" t="s">
        <v>192</v>
      </c>
      <c r="D4183" t="s">
        <v>4963</v>
      </c>
      <c r="E4183" s="190" t="s">
        <v>8974</v>
      </c>
    </row>
    <row r="4184" spans="1:5" hidden="1" x14ac:dyDescent="0.25">
      <c r="A4184">
        <v>7225</v>
      </c>
      <c r="B4184" t="s">
        <v>4295</v>
      </c>
      <c r="C4184" t="s">
        <v>192</v>
      </c>
      <c r="D4184" t="s">
        <v>4963</v>
      </c>
      <c r="E4184" s="190" t="s">
        <v>8975</v>
      </c>
    </row>
    <row r="4185" spans="1:5" hidden="1" x14ac:dyDescent="0.25">
      <c r="A4185">
        <v>7226</v>
      </c>
      <c r="B4185" t="s">
        <v>4296</v>
      </c>
      <c r="C4185" t="s">
        <v>192</v>
      </c>
      <c r="D4185" t="s">
        <v>4963</v>
      </c>
      <c r="E4185" s="190" t="s">
        <v>8976</v>
      </c>
    </row>
    <row r="4186" spans="1:5" hidden="1" x14ac:dyDescent="0.25">
      <c r="A4186">
        <v>7227</v>
      </c>
      <c r="B4186" t="s">
        <v>4297</v>
      </c>
      <c r="C4186" t="s">
        <v>192</v>
      </c>
      <c r="D4186" t="s">
        <v>4963</v>
      </c>
      <c r="E4186" s="190" t="s">
        <v>8977</v>
      </c>
    </row>
    <row r="4187" spans="1:5" hidden="1" x14ac:dyDescent="0.25">
      <c r="A4187">
        <v>7212</v>
      </c>
      <c r="B4187" t="s">
        <v>4298</v>
      </c>
      <c r="C4187" t="s">
        <v>192</v>
      </c>
      <c r="D4187" t="s">
        <v>4963</v>
      </c>
      <c r="E4187" s="190" t="s">
        <v>8978</v>
      </c>
    </row>
    <row r="4188" spans="1:5" hidden="1" x14ac:dyDescent="0.25">
      <c r="A4188">
        <v>7229</v>
      </c>
      <c r="B4188" t="s">
        <v>4299</v>
      </c>
      <c r="C4188" t="s">
        <v>192</v>
      </c>
      <c r="D4188" t="s">
        <v>4963</v>
      </c>
      <c r="E4188" s="190" t="s">
        <v>8979</v>
      </c>
    </row>
    <row r="4189" spans="1:5" hidden="1" x14ac:dyDescent="0.25">
      <c r="A4189">
        <v>7230</v>
      </c>
      <c r="B4189" t="s">
        <v>4300</v>
      </c>
      <c r="C4189" t="s">
        <v>192</v>
      </c>
      <c r="D4189" t="s">
        <v>4963</v>
      </c>
      <c r="E4189" s="190" t="s">
        <v>8980</v>
      </c>
    </row>
    <row r="4190" spans="1:5" hidden="1" x14ac:dyDescent="0.25">
      <c r="A4190">
        <v>7231</v>
      </c>
      <c r="B4190" t="s">
        <v>4301</v>
      </c>
      <c r="C4190" t="s">
        <v>192</v>
      </c>
      <c r="D4190" t="s">
        <v>4963</v>
      </c>
      <c r="E4190" s="190" t="s">
        <v>8981</v>
      </c>
    </row>
    <row r="4191" spans="1:5" hidden="1" x14ac:dyDescent="0.25">
      <c r="A4191">
        <v>7220</v>
      </c>
      <c r="B4191" t="s">
        <v>4302</v>
      </c>
      <c r="C4191" t="s">
        <v>192</v>
      </c>
      <c r="D4191" t="s">
        <v>4963</v>
      </c>
      <c r="E4191" s="190" t="s">
        <v>8982</v>
      </c>
    </row>
    <row r="4192" spans="1:5" hidden="1" x14ac:dyDescent="0.25">
      <c r="A4192">
        <v>34447</v>
      </c>
      <c r="B4192" t="s">
        <v>4303</v>
      </c>
      <c r="C4192" t="s">
        <v>192</v>
      </c>
      <c r="D4192" t="s">
        <v>4963</v>
      </c>
      <c r="E4192" s="190" t="s">
        <v>8983</v>
      </c>
    </row>
    <row r="4193" spans="1:5" hidden="1" x14ac:dyDescent="0.25">
      <c r="A4193">
        <v>7233</v>
      </c>
      <c r="B4193" t="s">
        <v>4304</v>
      </c>
      <c r="C4193" t="s">
        <v>192</v>
      </c>
      <c r="D4193" t="s">
        <v>4963</v>
      </c>
      <c r="E4193" s="190" t="s">
        <v>8984</v>
      </c>
    </row>
    <row r="4194" spans="1:5" hidden="1" x14ac:dyDescent="0.25">
      <c r="A4194">
        <v>40740</v>
      </c>
      <c r="B4194" t="s">
        <v>4305</v>
      </c>
      <c r="C4194" t="s">
        <v>191</v>
      </c>
      <c r="D4194" t="s">
        <v>4963</v>
      </c>
      <c r="E4194" s="190" t="s">
        <v>8985</v>
      </c>
    </row>
    <row r="4195" spans="1:5" hidden="1" x14ac:dyDescent="0.25">
      <c r="A4195">
        <v>25007</v>
      </c>
      <c r="B4195" t="s">
        <v>4306</v>
      </c>
      <c r="C4195" t="s">
        <v>191</v>
      </c>
      <c r="D4195" t="s">
        <v>4966</v>
      </c>
      <c r="E4195" s="190" t="s">
        <v>8265</v>
      </c>
    </row>
    <row r="4196" spans="1:5" hidden="1" x14ac:dyDescent="0.25">
      <c r="A4196">
        <v>43071</v>
      </c>
      <c r="B4196" t="s">
        <v>4307</v>
      </c>
      <c r="C4196" t="s">
        <v>191</v>
      </c>
      <c r="D4196" t="s">
        <v>4963</v>
      </c>
      <c r="E4196" s="190" t="s">
        <v>8986</v>
      </c>
    </row>
    <row r="4197" spans="1:5" hidden="1" x14ac:dyDescent="0.25">
      <c r="A4197">
        <v>39520</v>
      </c>
      <c r="B4197" t="s">
        <v>4308</v>
      </c>
      <c r="C4197" t="s">
        <v>191</v>
      </c>
      <c r="D4197" t="s">
        <v>4963</v>
      </c>
      <c r="E4197" s="190" t="s">
        <v>8987</v>
      </c>
    </row>
    <row r="4198" spans="1:5" hidden="1" x14ac:dyDescent="0.25">
      <c r="A4198">
        <v>39521</v>
      </c>
      <c r="B4198" t="s">
        <v>4309</v>
      </c>
      <c r="C4198" t="s">
        <v>191</v>
      </c>
      <c r="D4198" t="s">
        <v>4963</v>
      </c>
      <c r="E4198" s="190" t="s">
        <v>8988</v>
      </c>
    </row>
    <row r="4199" spans="1:5" hidden="1" x14ac:dyDescent="0.25">
      <c r="A4199">
        <v>39522</v>
      </c>
      <c r="B4199" t="s">
        <v>4310</v>
      </c>
      <c r="C4199" t="s">
        <v>191</v>
      </c>
      <c r="D4199" t="s">
        <v>4963</v>
      </c>
      <c r="E4199" s="190" t="s">
        <v>8989</v>
      </c>
    </row>
    <row r="4200" spans="1:5" hidden="1" x14ac:dyDescent="0.25">
      <c r="A4200">
        <v>7243</v>
      </c>
      <c r="B4200" t="s">
        <v>4311</v>
      </c>
      <c r="C4200" t="s">
        <v>191</v>
      </c>
      <c r="D4200" t="s">
        <v>4963</v>
      </c>
      <c r="E4200" s="190" t="s">
        <v>8990</v>
      </c>
    </row>
    <row r="4201" spans="1:5" hidden="1" x14ac:dyDescent="0.25">
      <c r="A4201">
        <v>11067</v>
      </c>
      <c r="B4201" t="s">
        <v>4312</v>
      </c>
      <c r="C4201" t="s">
        <v>192</v>
      </c>
      <c r="D4201" t="s">
        <v>4963</v>
      </c>
      <c r="E4201" s="190" t="s">
        <v>6174</v>
      </c>
    </row>
    <row r="4202" spans="1:5" hidden="1" x14ac:dyDescent="0.25">
      <c r="A4202">
        <v>11068</v>
      </c>
      <c r="B4202" t="s">
        <v>4313</v>
      </c>
      <c r="C4202" t="s">
        <v>192</v>
      </c>
      <c r="D4202" t="s">
        <v>4963</v>
      </c>
      <c r="E4202" s="190" t="s">
        <v>6175</v>
      </c>
    </row>
    <row r="4203" spans="1:5" hidden="1" x14ac:dyDescent="0.25">
      <c r="A4203">
        <v>7246</v>
      </c>
      <c r="B4203" t="s">
        <v>4314</v>
      </c>
      <c r="C4203" t="s">
        <v>192</v>
      </c>
      <c r="D4203" t="s">
        <v>4977</v>
      </c>
      <c r="E4203" s="190" t="s">
        <v>5433</v>
      </c>
    </row>
    <row r="4204" spans="1:5" hidden="1" x14ac:dyDescent="0.25">
      <c r="A4204">
        <v>41097</v>
      </c>
      <c r="B4204" t="s">
        <v>4315</v>
      </c>
      <c r="C4204" t="s">
        <v>224</v>
      </c>
      <c r="D4204" t="s">
        <v>4963</v>
      </c>
      <c r="E4204" s="190" t="s">
        <v>8991</v>
      </c>
    </row>
    <row r="4205" spans="1:5" hidden="1" x14ac:dyDescent="0.25">
      <c r="A4205">
        <v>12869</v>
      </c>
      <c r="B4205" t="s">
        <v>4316</v>
      </c>
      <c r="C4205" t="s">
        <v>223</v>
      </c>
      <c r="D4205" t="s">
        <v>4963</v>
      </c>
      <c r="E4205" s="190" t="s">
        <v>302</v>
      </c>
    </row>
    <row r="4206" spans="1:5" hidden="1" x14ac:dyDescent="0.25">
      <c r="A4206">
        <v>1574</v>
      </c>
      <c r="B4206" t="s">
        <v>4317</v>
      </c>
      <c r="C4206" t="s">
        <v>192</v>
      </c>
      <c r="D4206" t="s">
        <v>4963</v>
      </c>
      <c r="E4206" s="190" t="s">
        <v>6735</v>
      </c>
    </row>
    <row r="4207" spans="1:5" hidden="1" x14ac:dyDescent="0.25">
      <c r="A4207">
        <v>1581</v>
      </c>
      <c r="B4207" t="s">
        <v>4318</v>
      </c>
      <c r="C4207" t="s">
        <v>192</v>
      </c>
      <c r="D4207" t="s">
        <v>4963</v>
      </c>
      <c r="E4207" s="190" t="s">
        <v>8992</v>
      </c>
    </row>
    <row r="4208" spans="1:5" hidden="1" x14ac:dyDescent="0.25">
      <c r="A4208">
        <v>1575</v>
      </c>
      <c r="B4208" t="s">
        <v>4319</v>
      </c>
      <c r="C4208" t="s">
        <v>192</v>
      </c>
      <c r="D4208" t="s">
        <v>4963</v>
      </c>
      <c r="E4208" s="190" t="s">
        <v>7423</v>
      </c>
    </row>
    <row r="4209" spans="1:5" hidden="1" x14ac:dyDescent="0.25">
      <c r="A4209">
        <v>1570</v>
      </c>
      <c r="B4209" t="s">
        <v>4320</v>
      </c>
      <c r="C4209" t="s">
        <v>192</v>
      </c>
      <c r="D4209" t="s">
        <v>4963</v>
      </c>
      <c r="E4209" s="190" t="s">
        <v>236</v>
      </c>
    </row>
    <row r="4210" spans="1:5" hidden="1" x14ac:dyDescent="0.25">
      <c r="A4210">
        <v>1576</v>
      </c>
      <c r="B4210" t="s">
        <v>4321</v>
      </c>
      <c r="C4210" t="s">
        <v>192</v>
      </c>
      <c r="D4210" t="s">
        <v>4963</v>
      </c>
      <c r="E4210" s="190" t="s">
        <v>7917</v>
      </c>
    </row>
    <row r="4211" spans="1:5" hidden="1" x14ac:dyDescent="0.25">
      <c r="A4211">
        <v>1577</v>
      </c>
      <c r="B4211" t="s">
        <v>4322</v>
      </c>
      <c r="C4211" t="s">
        <v>192</v>
      </c>
      <c r="D4211" t="s">
        <v>4963</v>
      </c>
      <c r="E4211" s="190" t="s">
        <v>8993</v>
      </c>
    </row>
    <row r="4212" spans="1:5" hidden="1" x14ac:dyDescent="0.25">
      <c r="A4212">
        <v>1571</v>
      </c>
      <c r="B4212" t="s">
        <v>4323</v>
      </c>
      <c r="C4212" t="s">
        <v>192</v>
      </c>
      <c r="D4212" t="s">
        <v>4963</v>
      </c>
      <c r="E4212" s="190" t="s">
        <v>6669</v>
      </c>
    </row>
    <row r="4213" spans="1:5" hidden="1" x14ac:dyDescent="0.25">
      <c r="A4213">
        <v>1578</v>
      </c>
      <c r="B4213" t="s">
        <v>4324</v>
      </c>
      <c r="C4213" t="s">
        <v>192</v>
      </c>
      <c r="D4213" t="s">
        <v>4963</v>
      </c>
      <c r="E4213" s="190" t="s">
        <v>8911</v>
      </c>
    </row>
    <row r="4214" spans="1:5" hidden="1" x14ac:dyDescent="0.25">
      <c r="A4214">
        <v>1573</v>
      </c>
      <c r="B4214" t="s">
        <v>4325</v>
      </c>
      <c r="C4214" t="s">
        <v>192</v>
      </c>
      <c r="D4214" t="s">
        <v>4963</v>
      </c>
      <c r="E4214" s="190" t="s">
        <v>249</v>
      </c>
    </row>
    <row r="4215" spans="1:5" hidden="1" x14ac:dyDescent="0.25">
      <c r="A4215">
        <v>1579</v>
      </c>
      <c r="B4215" t="s">
        <v>4326</v>
      </c>
      <c r="C4215" t="s">
        <v>192</v>
      </c>
      <c r="D4215" t="s">
        <v>4963</v>
      </c>
      <c r="E4215" s="190" t="s">
        <v>8994</v>
      </c>
    </row>
    <row r="4216" spans="1:5" hidden="1" x14ac:dyDescent="0.25">
      <c r="A4216">
        <v>1580</v>
      </c>
      <c r="B4216" t="s">
        <v>4327</v>
      </c>
      <c r="C4216" t="s">
        <v>192</v>
      </c>
      <c r="D4216" t="s">
        <v>4963</v>
      </c>
      <c r="E4216" s="190" t="s">
        <v>218</v>
      </c>
    </row>
    <row r="4217" spans="1:5" hidden="1" x14ac:dyDescent="0.25">
      <c r="A4217">
        <v>39321</v>
      </c>
      <c r="B4217" t="s">
        <v>4328</v>
      </c>
      <c r="C4217" t="s">
        <v>192</v>
      </c>
      <c r="D4217" t="s">
        <v>4963</v>
      </c>
      <c r="E4217" s="190" t="s">
        <v>8995</v>
      </c>
    </row>
    <row r="4218" spans="1:5" hidden="1" x14ac:dyDescent="0.25">
      <c r="A4218">
        <v>39319</v>
      </c>
      <c r="B4218" t="s">
        <v>4329</v>
      </c>
      <c r="C4218" t="s">
        <v>192</v>
      </c>
      <c r="D4218" t="s">
        <v>4963</v>
      </c>
      <c r="E4218" s="190" t="s">
        <v>241</v>
      </c>
    </row>
    <row r="4219" spans="1:5" hidden="1" x14ac:dyDescent="0.25">
      <c r="A4219">
        <v>39320</v>
      </c>
      <c r="B4219" t="s">
        <v>4330</v>
      </c>
      <c r="C4219" t="s">
        <v>192</v>
      </c>
      <c r="D4219" t="s">
        <v>4963</v>
      </c>
      <c r="E4219" s="190" t="s">
        <v>8996</v>
      </c>
    </row>
    <row r="4220" spans="1:5" hidden="1" x14ac:dyDescent="0.25">
      <c r="A4220">
        <v>1591</v>
      </c>
      <c r="B4220" t="s">
        <v>4331</v>
      </c>
      <c r="C4220" t="s">
        <v>192</v>
      </c>
      <c r="D4220" t="s">
        <v>4963</v>
      </c>
      <c r="E4220" s="190" t="s">
        <v>8997</v>
      </c>
    </row>
    <row r="4221" spans="1:5" hidden="1" x14ac:dyDescent="0.25">
      <c r="A4221">
        <v>1547</v>
      </c>
      <c r="B4221" t="s">
        <v>4332</v>
      </c>
      <c r="C4221" t="s">
        <v>192</v>
      </c>
      <c r="D4221" t="s">
        <v>4963</v>
      </c>
      <c r="E4221" s="190" t="s">
        <v>8998</v>
      </c>
    </row>
    <row r="4222" spans="1:5" hidden="1" x14ac:dyDescent="0.25">
      <c r="A4222">
        <v>38196</v>
      </c>
      <c r="B4222" t="s">
        <v>4333</v>
      </c>
      <c r="C4222" t="s">
        <v>192</v>
      </c>
      <c r="D4222" t="s">
        <v>4963</v>
      </c>
      <c r="E4222" s="190" t="s">
        <v>8999</v>
      </c>
    </row>
    <row r="4223" spans="1:5" hidden="1" x14ac:dyDescent="0.25">
      <c r="A4223">
        <v>1543</v>
      </c>
      <c r="B4223" t="s">
        <v>4334</v>
      </c>
      <c r="C4223" t="s">
        <v>192</v>
      </c>
      <c r="D4223" t="s">
        <v>4963</v>
      </c>
      <c r="E4223" s="190" t="s">
        <v>9000</v>
      </c>
    </row>
    <row r="4224" spans="1:5" hidden="1" x14ac:dyDescent="0.25">
      <c r="A4224">
        <v>1585</v>
      </c>
      <c r="B4224" t="s">
        <v>4335</v>
      </c>
      <c r="C4224" t="s">
        <v>192</v>
      </c>
      <c r="D4224" t="s">
        <v>4963</v>
      </c>
      <c r="E4224" s="190" t="s">
        <v>8911</v>
      </c>
    </row>
    <row r="4225" spans="1:5" hidden="1" x14ac:dyDescent="0.25">
      <c r="A4225">
        <v>1593</v>
      </c>
      <c r="B4225" t="s">
        <v>4336</v>
      </c>
      <c r="C4225" t="s">
        <v>192</v>
      </c>
      <c r="D4225" t="s">
        <v>4963</v>
      </c>
      <c r="E4225" s="190" t="s">
        <v>9001</v>
      </c>
    </row>
    <row r="4226" spans="1:5" hidden="1" x14ac:dyDescent="0.25">
      <c r="A4226">
        <v>11838</v>
      </c>
      <c r="B4226" t="s">
        <v>4337</v>
      </c>
      <c r="C4226" t="s">
        <v>192</v>
      </c>
      <c r="D4226" t="s">
        <v>4963</v>
      </c>
      <c r="E4226" s="190" t="s">
        <v>9002</v>
      </c>
    </row>
    <row r="4227" spans="1:5" hidden="1" x14ac:dyDescent="0.25">
      <c r="A4227">
        <v>1594</v>
      </c>
      <c r="B4227" t="s">
        <v>4338</v>
      </c>
      <c r="C4227" t="s">
        <v>192</v>
      </c>
      <c r="D4227" t="s">
        <v>4963</v>
      </c>
      <c r="E4227" s="190" t="s">
        <v>9003</v>
      </c>
    </row>
    <row r="4228" spans="1:5" hidden="1" x14ac:dyDescent="0.25">
      <c r="A4228">
        <v>1586</v>
      </c>
      <c r="B4228" t="s">
        <v>4339</v>
      </c>
      <c r="C4228" t="s">
        <v>192</v>
      </c>
      <c r="D4228" t="s">
        <v>4963</v>
      </c>
      <c r="E4228" s="190" t="s">
        <v>9004</v>
      </c>
    </row>
    <row r="4229" spans="1:5" hidden="1" x14ac:dyDescent="0.25">
      <c r="A4229">
        <v>11839</v>
      </c>
      <c r="B4229" t="s">
        <v>4340</v>
      </c>
      <c r="C4229" t="s">
        <v>192</v>
      </c>
      <c r="D4229" t="s">
        <v>4963</v>
      </c>
      <c r="E4229" s="190" t="s">
        <v>6423</v>
      </c>
    </row>
    <row r="4230" spans="1:5" hidden="1" x14ac:dyDescent="0.25">
      <c r="A4230">
        <v>1587</v>
      </c>
      <c r="B4230" t="s">
        <v>4341</v>
      </c>
      <c r="C4230" t="s">
        <v>192</v>
      </c>
      <c r="D4230" t="s">
        <v>4963</v>
      </c>
      <c r="E4230" s="190" t="s">
        <v>9005</v>
      </c>
    </row>
    <row r="4231" spans="1:5" hidden="1" x14ac:dyDescent="0.25">
      <c r="A4231">
        <v>1545</v>
      </c>
      <c r="B4231" t="s">
        <v>4342</v>
      </c>
      <c r="C4231" t="s">
        <v>192</v>
      </c>
      <c r="D4231" t="s">
        <v>4963</v>
      </c>
      <c r="E4231" s="190" t="s">
        <v>9006</v>
      </c>
    </row>
    <row r="4232" spans="1:5" hidden="1" x14ac:dyDescent="0.25">
      <c r="A4232">
        <v>1588</v>
      </c>
      <c r="B4232" t="s">
        <v>4343</v>
      </c>
      <c r="C4232" t="s">
        <v>192</v>
      </c>
      <c r="D4232" t="s">
        <v>4963</v>
      </c>
      <c r="E4232" s="190" t="s">
        <v>6592</v>
      </c>
    </row>
    <row r="4233" spans="1:5" hidden="1" x14ac:dyDescent="0.25">
      <c r="A4233">
        <v>1535</v>
      </c>
      <c r="B4233" t="s">
        <v>4344</v>
      </c>
      <c r="C4233" t="s">
        <v>192</v>
      </c>
      <c r="D4233" t="s">
        <v>4963</v>
      </c>
      <c r="E4233" s="190" t="s">
        <v>8315</v>
      </c>
    </row>
    <row r="4234" spans="1:5" hidden="1" x14ac:dyDescent="0.25">
      <c r="A4234">
        <v>1589</v>
      </c>
      <c r="B4234" t="s">
        <v>4345</v>
      </c>
      <c r="C4234" t="s">
        <v>192</v>
      </c>
      <c r="D4234" t="s">
        <v>4963</v>
      </c>
      <c r="E4234" s="190" t="s">
        <v>9007</v>
      </c>
    </row>
    <row r="4235" spans="1:5" hidden="1" x14ac:dyDescent="0.25">
      <c r="A4235">
        <v>1546</v>
      </c>
      <c r="B4235" t="s">
        <v>4346</v>
      </c>
      <c r="C4235" t="s">
        <v>192</v>
      </c>
      <c r="D4235" t="s">
        <v>4963</v>
      </c>
      <c r="E4235" s="190" t="s">
        <v>6338</v>
      </c>
    </row>
    <row r="4236" spans="1:5" hidden="1" x14ac:dyDescent="0.25">
      <c r="A4236">
        <v>1590</v>
      </c>
      <c r="B4236" t="s">
        <v>4347</v>
      </c>
      <c r="C4236" t="s">
        <v>192</v>
      </c>
      <c r="D4236" t="s">
        <v>4963</v>
      </c>
      <c r="E4236" s="190" t="s">
        <v>7054</v>
      </c>
    </row>
    <row r="4237" spans="1:5" hidden="1" x14ac:dyDescent="0.25">
      <c r="A4237">
        <v>1542</v>
      </c>
      <c r="B4237" t="s">
        <v>4348</v>
      </c>
      <c r="C4237" t="s">
        <v>192</v>
      </c>
      <c r="D4237" t="s">
        <v>4963</v>
      </c>
      <c r="E4237" s="190" t="s">
        <v>9008</v>
      </c>
    </row>
    <row r="4238" spans="1:5" hidden="1" x14ac:dyDescent="0.25">
      <c r="A4238">
        <v>38415</v>
      </c>
      <c r="B4238" t="s">
        <v>4349</v>
      </c>
      <c r="C4238" t="s">
        <v>192</v>
      </c>
      <c r="D4238" t="s">
        <v>4963</v>
      </c>
      <c r="E4238" s="190" t="s">
        <v>9009</v>
      </c>
    </row>
    <row r="4239" spans="1:5" hidden="1" x14ac:dyDescent="0.25">
      <c r="A4239">
        <v>38414</v>
      </c>
      <c r="B4239" t="s">
        <v>4350</v>
      </c>
      <c r="C4239" t="s">
        <v>192</v>
      </c>
      <c r="D4239" t="s">
        <v>4963</v>
      </c>
      <c r="E4239" s="190" t="s">
        <v>9010</v>
      </c>
    </row>
    <row r="4240" spans="1:5" hidden="1" x14ac:dyDescent="0.25">
      <c r="A4240">
        <v>38128</v>
      </c>
      <c r="B4240" t="s">
        <v>4351</v>
      </c>
      <c r="C4240" t="s">
        <v>208</v>
      </c>
      <c r="D4240" t="s">
        <v>4966</v>
      </c>
      <c r="E4240" s="190" t="s">
        <v>1076</v>
      </c>
    </row>
    <row r="4241" spans="1:5" hidden="1" x14ac:dyDescent="0.25">
      <c r="A4241">
        <v>7253</v>
      </c>
      <c r="B4241" t="s">
        <v>4352</v>
      </c>
      <c r="C4241" t="s">
        <v>222</v>
      </c>
      <c r="D4241" t="s">
        <v>4963</v>
      </c>
      <c r="E4241" s="190" t="s">
        <v>9011</v>
      </c>
    </row>
    <row r="4242" spans="1:5" hidden="1" x14ac:dyDescent="0.25">
      <c r="A4242">
        <v>4806</v>
      </c>
      <c r="B4242" t="s">
        <v>4353</v>
      </c>
      <c r="C4242" t="s">
        <v>194</v>
      </c>
      <c r="D4242" t="s">
        <v>4963</v>
      </c>
      <c r="E4242" s="190" t="s">
        <v>9012</v>
      </c>
    </row>
    <row r="4243" spans="1:5" hidden="1" x14ac:dyDescent="0.25">
      <c r="A4243">
        <v>34401</v>
      </c>
      <c r="B4243" t="s">
        <v>9013</v>
      </c>
      <c r="C4243" t="s">
        <v>192</v>
      </c>
      <c r="D4243" t="s">
        <v>4963</v>
      </c>
      <c r="E4243" s="190" t="s">
        <v>353</v>
      </c>
    </row>
    <row r="4244" spans="1:5" hidden="1" x14ac:dyDescent="0.25">
      <c r="A4244">
        <v>7260</v>
      </c>
      <c r="B4244" t="s">
        <v>9014</v>
      </c>
      <c r="C4244" t="s">
        <v>192</v>
      </c>
      <c r="D4244" t="s">
        <v>4963</v>
      </c>
      <c r="E4244" s="190" t="s">
        <v>413</v>
      </c>
    </row>
    <row r="4245" spans="1:5" hidden="1" x14ac:dyDescent="0.25">
      <c r="A4245">
        <v>7256</v>
      </c>
      <c r="B4245" t="s">
        <v>9015</v>
      </c>
      <c r="C4245" t="s">
        <v>192</v>
      </c>
      <c r="D4245" t="s">
        <v>4963</v>
      </c>
      <c r="E4245" s="190" t="s">
        <v>5816</v>
      </c>
    </row>
    <row r="4246" spans="1:5" hidden="1" x14ac:dyDescent="0.25">
      <c r="A4246">
        <v>7258</v>
      </c>
      <c r="B4246" t="s">
        <v>9016</v>
      </c>
      <c r="C4246" t="s">
        <v>192</v>
      </c>
      <c r="D4246" t="s">
        <v>4963</v>
      </c>
      <c r="E4246" s="190" t="s">
        <v>246</v>
      </c>
    </row>
    <row r="4247" spans="1:5" hidden="1" x14ac:dyDescent="0.25">
      <c r="A4247">
        <v>34400</v>
      </c>
      <c r="B4247" t="s">
        <v>9017</v>
      </c>
      <c r="C4247" t="s">
        <v>192</v>
      </c>
      <c r="D4247" t="s">
        <v>4963</v>
      </c>
      <c r="E4247" s="190" t="s">
        <v>361</v>
      </c>
    </row>
    <row r="4248" spans="1:5" hidden="1" x14ac:dyDescent="0.25">
      <c r="A4248">
        <v>10617</v>
      </c>
      <c r="B4248" t="s">
        <v>9018</v>
      </c>
      <c r="C4248" t="s">
        <v>192</v>
      </c>
      <c r="D4248" t="s">
        <v>4963</v>
      </c>
      <c r="E4248" s="190" t="s">
        <v>2550</v>
      </c>
    </row>
    <row r="4249" spans="1:5" hidden="1" x14ac:dyDescent="0.25">
      <c r="A4249">
        <v>44261</v>
      </c>
      <c r="B4249" t="s">
        <v>6176</v>
      </c>
      <c r="C4249" t="s">
        <v>192</v>
      </c>
      <c r="D4249" t="s">
        <v>4963</v>
      </c>
      <c r="E4249" s="190" t="s">
        <v>9019</v>
      </c>
    </row>
    <row r="4250" spans="1:5" hidden="1" x14ac:dyDescent="0.25">
      <c r="A4250">
        <v>7274</v>
      </c>
      <c r="B4250" t="s">
        <v>6177</v>
      </c>
      <c r="C4250" t="s">
        <v>192</v>
      </c>
      <c r="D4250" t="s">
        <v>4963</v>
      </c>
      <c r="E4250" s="190" t="s">
        <v>9020</v>
      </c>
    </row>
    <row r="4251" spans="1:5" hidden="1" x14ac:dyDescent="0.25">
      <c r="A4251">
        <v>44326</v>
      </c>
      <c r="B4251" t="s">
        <v>6178</v>
      </c>
      <c r="C4251" t="s">
        <v>192</v>
      </c>
      <c r="D4251" t="s">
        <v>4963</v>
      </c>
      <c r="E4251" s="190" t="s">
        <v>9021</v>
      </c>
    </row>
    <row r="4252" spans="1:5" hidden="1" x14ac:dyDescent="0.25">
      <c r="A4252">
        <v>154</v>
      </c>
      <c r="B4252" t="s">
        <v>4354</v>
      </c>
      <c r="C4252" t="s">
        <v>193</v>
      </c>
      <c r="D4252" t="s">
        <v>4963</v>
      </c>
      <c r="E4252" s="190" t="s">
        <v>6981</v>
      </c>
    </row>
    <row r="4253" spans="1:5" hidden="1" x14ac:dyDescent="0.25">
      <c r="A4253">
        <v>38121</v>
      </c>
      <c r="B4253" t="s">
        <v>4355</v>
      </c>
      <c r="C4253" t="s">
        <v>193</v>
      </c>
      <c r="D4253" t="s">
        <v>4963</v>
      </c>
      <c r="E4253" s="190" t="s">
        <v>6413</v>
      </c>
    </row>
    <row r="4254" spans="1:5" hidden="1" x14ac:dyDescent="0.25">
      <c r="A4254">
        <v>43776</v>
      </c>
      <c r="B4254" t="s">
        <v>4356</v>
      </c>
      <c r="C4254" t="s">
        <v>193</v>
      </c>
      <c r="D4254" t="s">
        <v>4963</v>
      </c>
      <c r="E4254" s="190" t="s">
        <v>6655</v>
      </c>
    </row>
    <row r="4255" spans="1:5" hidden="1" x14ac:dyDescent="0.25">
      <c r="A4255">
        <v>7343</v>
      </c>
      <c r="B4255" t="s">
        <v>4357</v>
      </c>
      <c r="C4255" t="s">
        <v>193</v>
      </c>
      <c r="D4255" t="s">
        <v>4963</v>
      </c>
      <c r="E4255" s="190" t="s">
        <v>258</v>
      </c>
    </row>
    <row r="4256" spans="1:5" hidden="1" x14ac:dyDescent="0.25">
      <c r="A4256">
        <v>7348</v>
      </c>
      <c r="B4256" t="s">
        <v>4358</v>
      </c>
      <c r="C4256" t="s">
        <v>193</v>
      </c>
      <c r="D4256" t="s">
        <v>4963</v>
      </c>
      <c r="E4256" s="190" t="s">
        <v>368</v>
      </c>
    </row>
    <row r="4257" spans="1:5" hidden="1" x14ac:dyDescent="0.25">
      <c r="A4257">
        <v>7313</v>
      </c>
      <c r="B4257" t="s">
        <v>4359</v>
      </c>
      <c r="C4257" t="s">
        <v>193</v>
      </c>
      <c r="D4257" t="s">
        <v>4963</v>
      </c>
      <c r="E4257" s="190" t="s">
        <v>8866</v>
      </c>
    </row>
    <row r="4258" spans="1:5" hidden="1" x14ac:dyDescent="0.25">
      <c r="A4258">
        <v>7319</v>
      </c>
      <c r="B4258" t="s">
        <v>4360</v>
      </c>
      <c r="C4258" t="s">
        <v>193</v>
      </c>
      <c r="D4258" t="s">
        <v>4963</v>
      </c>
      <c r="E4258" s="190" t="s">
        <v>9022</v>
      </c>
    </row>
    <row r="4259" spans="1:5" hidden="1" x14ac:dyDescent="0.25">
      <c r="A4259">
        <v>7314</v>
      </c>
      <c r="B4259" t="s">
        <v>4361</v>
      </c>
      <c r="C4259" t="s">
        <v>193</v>
      </c>
      <c r="D4259" t="s">
        <v>4963</v>
      </c>
      <c r="E4259" s="190" t="s">
        <v>9023</v>
      </c>
    </row>
    <row r="4260" spans="1:5" hidden="1" x14ac:dyDescent="0.25">
      <c r="A4260">
        <v>7304</v>
      </c>
      <c r="B4260" t="s">
        <v>4362</v>
      </c>
      <c r="C4260" t="s">
        <v>193</v>
      </c>
      <c r="D4260" t="s">
        <v>4963</v>
      </c>
      <c r="E4260" s="190" t="s">
        <v>9024</v>
      </c>
    </row>
    <row r="4261" spans="1:5" hidden="1" x14ac:dyDescent="0.25">
      <c r="A4261">
        <v>43649</v>
      </c>
      <c r="B4261" t="s">
        <v>4363</v>
      </c>
      <c r="C4261" t="s">
        <v>193</v>
      </c>
      <c r="D4261" t="s">
        <v>4963</v>
      </c>
      <c r="E4261" s="190" t="s">
        <v>9025</v>
      </c>
    </row>
    <row r="4262" spans="1:5" hidden="1" x14ac:dyDescent="0.25">
      <c r="A4262">
        <v>43650</v>
      </c>
      <c r="B4262" t="s">
        <v>4364</v>
      </c>
      <c r="C4262" t="s">
        <v>193</v>
      </c>
      <c r="D4262" t="s">
        <v>4963</v>
      </c>
      <c r="E4262" s="190" t="s">
        <v>7821</v>
      </c>
    </row>
    <row r="4263" spans="1:5" hidden="1" x14ac:dyDescent="0.25">
      <c r="A4263">
        <v>7311</v>
      </c>
      <c r="B4263" t="s">
        <v>4365</v>
      </c>
      <c r="C4263" t="s">
        <v>193</v>
      </c>
      <c r="D4263" t="s">
        <v>4963</v>
      </c>
      <c r="E4263" s="190" t="s">
        <v>9026</v>
      </c>
    </row>
    <row r="4264" spans="1:5" hidden="1" x14ac:dyDescent="0.25">
      <c r="A4264">
        <v>7292</v>
      </c>
      <c r="B4264" t="s">
        <v>4366</v>
      </c>
      <c r="C4264" t="s">
        <v>193</v>
      </c>
      <c r="D4264" t="s">
        <v>4966</v>
      </c>
      <c r="E4264" s="190" t="s">
        <v>9027</v>
      </c>
    </row>
    <row r="4265" spans="1:5" hidden="1" x14ac:dyDescent="0.25">
      <c r="A4265">
        <v>7293</v>
      </c>
      <c r="B4265" t="s">
        <v>4368</v>
      </c>
      <c r="C4265" t="s">
        <v>193</v>
      </c>
      <c r="D4265" t="s">
        <v>4963</v>
      </c>
      <c r="E4265" s="190" t="s">
        <v>9028</v>
      </c>
    </row>
    <row r="4266" spans="1:5" hidden="1" x14ac:dyDescent="0.25">
      <c r="A4266">
        <v>7306</v>
      </c>
      <c r="B4266" t="s">
        <v>4369</v>
      </c>
      <c r="C4266" t="s">
        <v>193</v>
      </c>
      <c r="D4266" t="s">
        <v>4963</v>
      </c>
      <c r="E4266" s="190" t="s">
        <v>9029</v>
      </c>
    </row>
    <row r="4267" spans="1:5" hidden="1" x14ac:dyDescent="0.25">
      <c r="A4267">
        <v>7288</v>
      </c>
      <c r="B4267" t="s">
        <v>4370</v>
      </c>
      <c r="C4267" t="s">
        <v>193</v>
      </c>
      <c r="D4267" t="s">
        <v>4963</v>
      </c>
      <c r="E4267" s="190" t="s">
        <v>9030</v>
      </c>
    </row>
    <row r="4268" spans="1:5" hidden="1" x14ac:dyDescent="0.25">
      <c r="A4268">
        <v>43625</v>
      </c>
      <c r="B4268" t="s">
        <v>4371</v>
      </c>
      <c r="C4268" t="s">
        <v>193</v>
      </c>
      <c r="D4268" t="s">
        <v>4963</v>
      </c>
      <c r="E4268" s="190" t="s">
        <v>5153</v>
      </c>
    </row>
    <row r="4269" spans="1:5" hidden="1" x14ac:dyDescent="0.25">
      <c r="A4269">
        <v>43647</v>
      </c>
      <c r="B4269" t="s">
        <v>4372</v>
      </c>
      <c r="C4269" t="s">
        <v>193</v>
      </c>
      <c r="D4269" t="s">
        <v>4963</v>
      </c>
      <c r="E4269" s="190" t="s">
        <v>9031</v>
      </c>
    </row>
    <row r="4270" spans="1:5" hidden="1" x14ac:dyDescent="0.25">
      <c r="A4270">
        <v>43648</v>
      </c>
      <c r="B4270" t="s">
        <v>4373</v>
      </c>
      <c r="C4270" t="s">
        <v>193</v>
      </c>
      <c r="D4270" t="s">
        <v>4963</v>
      </c>
      <c r="E4270" s="190" t="s">
        <v>9032</v>
      </c>
    </row>
    <row r="4271" spans="1:5" hidden="1" x14ac:dyDescent="0.25">
      <c r="A4271">
        <v>35693</v>
      </c>
      <c r="B4271" t="s">
        <v>4374</v>
      </c>
      <c r="C4271" t="s">
        <v>193</v>
      </c>
      <c r="D4271" t="s">
        <v>4963</v>
      </c>
      <c r="E4271" s="190" t="s">
        <v>8308</v>
      </c>
    </row>
    <row r="4272" spans="1:5" hidden="1" x14ac:dyDescent="0.25">
      <c r="A4272">
        <v>7356</v>
      </c>
      <c r="B4272" t="s">
        <v>4375</v>
      </c>
      <c r="C4272" t="s">
        <v>193</v>
      </c>
      <c r="D4272" t="s">
        <v>4966</v>
      </c>
      <c r="E4272" s="190" t="s">
        <v>9033</v>
      </c>
    </row>
    <row r="4273" spans="1:5" hidden="1" x14ac:dyDescent="0.25">
      <c r="A4273">
        <v>35692</v>
      </c>
      <c r="B4273" t="s">
        <v>4376</v>
      </c>
      <c r="C4273" t="s">
        <v>193</v>
      </c>
      <c r="D4273" t="s">
        <v>4963</v>
      </c>
      <c r="E4273" s="190" t="s">
        <v>9034</v>
      </c>
    </row>
    <row r="4274" spans="1:5" hidden="1" x14ac:dyDescent="0.25">
      <c r="A4274">
        <v>43624</v>
      </c>
      <c r="B4274" t="s">
        <v>4377</v>
      </c>
      <c r="C4274" t="s">
        <v>193</v>
      </c>
      <c r="D4274" t="s">
        <v>4963</v>
      </c>
      <c r="E4274" s="190" t="s">
        <v>9035</v>
      </c>
    </row>
    <row r="4275" spans="1:5" hidden="1" x14ac:dyDescent="0.25">
      <c r="A4275">
        <v>7342</v>
      </c>
      <c r="B4275" t="s">
        <v>4378</v>
      </c>
      <c r="C4275" t="s">
        <v>208</v>
      </c>
      <c r="D4275" t="s">
        <v>4963</v>
      </c>
      <c r="E4275" s="190" t="s">
        <v>248</v>
      </c>
    </row>
    <row r="4276" spans="1:5" hidden="1" x14ac:dyDescent="0.25">
      <c r="A4276">
        <v>7350</v>
      </c>
      <c r="B4276" t="s">
        <v>6179</v>
      </c>
      <c r="C4276" t="s">
        <v>193</v>
      </c>
      <c r="D4276" t="s">
        <v>4963</v>
      </c>
      <c r="E4276" s="190" t="s">
        <v>9036</v>
      </c>
    </row>
    <row r="4277" spans="1:5" hidden="1" x14ac:dyDescent="0.25">
      <c r="A4277">
        <v>39574</v>
      </c>
      <c r="B4277" t="s">
        <v>4379</v>
      </c>
      <c r="C4277" t="s">
        <v>192</v>
      </c>
      <c r="D4277" t="s">
        <v>4963</v>
      </c>
      <c r="E4277" s="190" t="s">
        <v>9037</v>
      </c>
    </row>
    <row r="4278" spans="1:5" hidden="1" x14ac:dyDescent="0.25">
      <c r="A4278">
        <v>11060</v>
      </c>
      <c r="B4278" t="s">
        <v>4380</v>
      </c>
      <c r="C4278" t="s">
        <v>192</v>
      </c>
      <c r="D4278" t="s">
        <v>4963</v>
      </c>
      <c r="E4278" s="190" t="s">
        <v>9038</v>
      </c>
    </row>
    <row r="4279" spans="1:5" hidden="1" x14ac:dyDescent="0.25">
      <c r="A4279">
        <v>37401</v>
      </c>
      <c r="B4279" t="s">
        <v>4381</v>
      </c>
      <c r="C4279" t="s">
        <v>192</v>
      </c>
      <c r="D4279" t="s">
        <v>4963</v>
      </c>
      <c r="E4279" s="190" t="s">
        <v>6716</v>
      </c>
    </row>
    <row r="4280" spans="1:5" hidden="1" x14ac:dyDescent="0.25">
      <c r="A4280">
        <v>7525</v>
      </c>
      <c r="B4280" t="s">
        <v>4382</v>
      </c>
      <c r="C4280" t="s">
        <v>192</v>
      </c>
      <c r="D4280" t="s">
        <v>4963</v>
      </c>
      <c r="E4280" s="190" t="s">
        <v>9039</v>
      </c>
    </row>
    <row r="4281" spans="1:5" hidden="1" x14ac:dyDescent="0.25">
      <c r="A4281">
        <v>7524</v>
      </c>
      <c r="B4281" t="s">
        <v>4383</v>
      </c>
      <c r="C4281" t="s">
        <v>192</v>
      </c>
      <c r="D4281" t="s">
        <v>4963</v>
      </c>
      <c r="E4281" s="190" t="s">
        <v>6643</v>
      </c>
    </row>
    <row r="4282" spans="1:5" hidden="1" x14ac:dyDescent="0.25">
      <c r="A4282">
        <v>38105</v>
      </c>
      <c r="B4282" t="s">
        <v>4384</v>
      </c>
      <c r="C4282" t="s">
        <v>192</v>
      </c>
      <c r="D4282" t="s">
        <v>4963</v>
      </c>
      <c r="E4282" s="190" t="s">
        <v>7776</v>
      </c>
    </row>
    <row r="4283" spans="1:5" hidden="1" x14ac:dyDescent="0.25">
      <c r="A4283">
        <v>38084</v>
      </c>
      <c r="B4283" t="s">
        <v>4385</v>
      </c>
      <c r="C4283" t="s">
        <v>192</v>
      </c>
      <c r="D4283" t="s">
        <v>4963</v>
      </c>
      <c r="E4283" s="190" t="s">
        <v>7058</v>
      </c>
    </row>
    <row r="4284" spans="1:5" hidden="1" x14ac:dyDescent="0.25">
      <c r="A4284">
        <v>38103</v>
      </c>
      <c r="B4284" t="s">
        <v>4386</v>
      </c>
      <c r="C4284" t="s">
        <v>192</v>
      </c>
      <c r="D4284" t="s">
        <v>4963</v>
      </c>
      <c r="E4284" s="190" t="s">
        <v>7773</v>
      </c>
    </row>
    <row r="4285" spans="1:5" hidden="1" x14ac:dyDescent="0.25">
      <c r="A4285">
        <v>38082</v>
      </c>
      <c r="B4285" t="s">
        <v>4387</v>
      </c>
      <c r="C4285" t="s">
        <v>192</v>
      </c>
      <c r="D4285" t="s">
        <v>4963</v>
      </c>
      <c r="E4285" s="190" t="s">
        <v>9040</v>
      </c>
    </row>
    <row r="4286" spans="1:5" hidden="1" x14ac:dyDescent="0.25">
      <c r="A4286">
        <v>38104</v>
      </c>
      <c r="B4286" t="s">
        <v>4388</v>
      </c>
      <c r="C4286" t="s">
        <v>192</v>
      </c>
      <c r="D4286" t="s">
        <v>4963</v>
      </c>
      <c r="E4286" s="190" t="s">
        <v>9041</v>
      </c>
    </row>
    <row r="4287" spans="1:5" hidden="1" x14ac:dyDescent="0.25">
      <c r="A4287">
        <v>38083</v>
      </c>
      <c r="B4287" t="s">
        <v>4389</v>
      </c>
      <c r="C4287" t="s">
        <v>192</v>
      </c>
      <c r="D4287" t="s">
        <v>4963</v>
      </c>
      <c r="E4287" s="190" t="s">
        <v>4746</v>
      </c>
    </row>
    <row r="4288" spans="1:5" hidden="1" x14ac:dyDescent="0.25">
      <c r="A4288">
        <v>38101</v>
      </c>
      <c r="B4288" t="s">
        <v>4390</v>
      </c>
      <c r="C4288" t="s">
        <v>192</v>
      </c>
      <c r="D4288" t="s">
        <v>4963</v>
      </c>
      <c r="E4288" s="190" t="s">
        <v>9042</v>
      </c>
    </row>
    <row r="4289" spans="1:5" hidden="1" x14ac:dyDescent="0.25">
      <c r="A4289">
        <v>7528</v>
      </c>
      <c r="B4289" t="s">
        <v>4391</v>
      </c>
      <c r="C4289" t="s">
        <v>192</v>
      </c>
      <c r="D4289" t="s">
        <v>4966</v>
      </c>
      <c r="E4289" s="190" t="s">
        <v>9043</v>
      </c>
    </row>
    <row r="4290" spans="1:5" hidden="1" x14ac:dyDescent="0.25">
      <c r="A4290">
        <v>12147</v>
      </c>
      <c r="B4290" t="s">
        <v>4392</v>
      </c>
      <c r="C4290" t="s">
        <v>192</v>
      </c>
      <c r="D4290" t="s">
        <v>4963</v>
      </c>
      <c r="E4290" s="190" t="s">
        <v>9044</v>
      </c>
    </row>
    <row r="4291" spans="1:5" hidden="1" x14ac:dyDescent="0.25">
      <c r="A4291">
        <v>38075</v>
      </c>
      <c r="B4291" t="s">
        <v>4393</v>
      </c>
      <c r="C4291" t="s">
        <v>192</v>
      </c>
      <c r="D4291" t="s">
        <v>4963</v>
      </c>
      <c r="E4291" s="190" t="s">
        <v>9045</v>
      </c>
    </row>
    <row r="4292" spans="1:5" hidden="1" x14ac:dyDescent="0.25">
      <c r="A4292">
        <v>38102</v>
      </c>
      <c r="B4292" t="s">
        <v>4394</v>
      </c>
      <c r="C4292" t="s">
        <v>192</v>
      </c>
      <c r="D4292" t="s">
        <v>4963</v>
      </c>
      <c r="E4292" s="190" t="s">
        <v>5321</v>
      </c>
    </row>
    <row r="4293" spans="1:5" hidden="1" x14ac:dyDescent="0.25">
      <c r="A4293">
        <v>38076</v>
      </c>
      <c r="B4293" t="s">
        <v>4395</v>
      </c>
      <c r="C4293" t="s">
        <v>192</v>
      </c>
      <c r="D4293" t="s">
        <v>4963</v>
      </c>
      <c r="E4293" s="190" t="s">
        <v>9046</v>
      </c>
    </row>
    <row r="4294" spans="1:5" hidden="1" x14ac:dyDescent="0.25">
      <c r="A4294">
        <v>7592</v>
      </c>
      <c r="B4294" t="s">
        <v>4396</v>
      </c>
      <c r="C4294" t="s">
        <v>223</v>
      </c>
      <c r="D4294" t="s">
        <v>4966</v>
      </c>
      <c r="E4294" s="190" t="s">
        <v>9047</v>
      </c>
    </row>
    <row r="4295" spans="1:5" hidden="1" x14ac:dyDescent="0.25">
      <c r="A4295">
        <v>40820</v>
      </c>
      <c r="B4295" t="s">
        <v>4397</v>
      </c>
      <c r="C4295" t="s">
        <v>224</v>
      </c>
      <c r="D4295" t="s">
        <v>4963</v>
      </c>
      <c r="E4295" s="190" t="s">
        <v>9048</v>
      </c>
    </row>
    <row r="4296" spans="1:5" hidden="1" x14ac:dyDescent="0.25">
      <c r="A4296">
        <v>11826</v>
      </c>
      <c r="B4296" t="s">
        <v>4398</v>
      </c>
      <c r="C4296" t="s">
        <v>192</v>
      </c>
      <c r="D4296" t="s">
        <v>4963</v>
      </c>
      <c r="E4296" s="190" t="s">
        <v>6180</v>
      </c>
    </row>
    <row r="4297" spans="1:5" hidden="1" x14ac:dyDescent="0.25">
      <c r="A4297">
        <v>7606</v>
      </c>
      <c r="B4297" t="s">
        <v>4399</v>
      </c>
      <c r="C4297" t="s">
        <v>192</v>
      </c>
      <c r="D4297" t="s">
        <v>4963</v>
      </c>
      <c r="E4297" s="190" t="s">
        <v>6181</v>
      </c>
    </row>
    <row r="4298" spans="1:5" hidden="1" x14ac:dyDescent="0.25">
      <c r="A4298">
        <v>11763</v>
      </c>
      <c r="B4298" t="s">
        <v>4400</v>
      </c>
      <c r="C4298" t="s">
        <v>192</v>
      </c>
      <c r="D4298" t="s">
        <v>4963</v>
      </c>
      <c r="E4298" s="190" t="s">
        <v>5377</v>
      </c>
    </row>
    <row r="4299" spans="1:5" hidden="1" x14ac:dyDescent="0.25">
      <c r="A4299">
        <v>11764</v>
      </c>
      <c r="B4299" t="s">
        <v>4401</v>
      </c>
      <c r="C4299" t="s">
        <v>192</v>
      </c>
      <c r="D4299" t="s">
        <v>4963</v>
      </c>
      <c r="E4299" s="190" t="s">
        <v>6182</v>
      </c>
    </row>
    <row r="4300" spans="1:5" hidden="1" x14ac:dyDescent="0.25">
      <c r="A4300">
        <v>11829</v>
      </c>
      <c r="B4300" t="s">
        <v>4402</v>
      </c>
      <c r="C4300" t="s">
        <v>192</v>
      </c>
      <c r="D4300" t="s">
        <v>4963</v>
      </c>
      <c r="E4300" s="190" t="s">
        <v>6070</v>
      </c>
    </row>
    <row r="4301" spans="1:5" hidden="1" x14ac:dyDescent="0.25">
      <c r="A4301">
        <v>11830</v>
      </c>
      <c r="B4301" t="s">
        <v>4403</v>
      </c>
      <c r="C4301" t="s">
        <v>192</v>
      </c>
      <c r="D4301" t="s">
        <v>4963</v>
      </c>
      <c r="E4301" s="190" t="s">
        <v>5912</v>
      </c>
    </row>
    <row r="4302" spans="1:5" hidden="1" x14ac:dyDescent="0.25">
      <c r="A4302">
        <v>11825</v>
      </c>
      <c r="B4302" t="s">
        <v>4404</v>
      </c>
      <c r="C4302" t="s">
        <v>192</v>
      </c>
      <c r="D4302" t="s">
        <v>4963</v>
      </c>
      <c r="E4302" s="190" t="s">
        <v>4769</v>
      </c>
    </row>
    <row r="4303" spans="1:5" hidden="1" x14ac:dyDescent="0.25">
      <c r="A4303">
        <v>11767</v>
      </c>
      <c r="B4303" t="s">
        <v>4405</v>
      </c>
      <c r="C4303" t="s">
        <v>192</v>
      </c>
      <c r="D4303" t="s">
        <v>4963</v>
      </c>
      <c r="E4303" s="190" t="s">
        <v>6183</v>
      </c>
    </row>
    <row r="4304" spans="1:5" hidden="1" x14ac:dyDescent="0.25">
      <c r="A4304">
        <v>11766</v>
      </c>
      <c r="B4304" t="s">
        <v>4406</v>
      </c>
      <c r="C4304" t="s">
        <v>192</v>
      </c>
      <c r="D4304" t="s">
        <v>4963</v>
      </c>
      <c r="E4304" s="190" t="s">
        <v>6184</v>
      </c>
    </row>
    <row r="4305" spans="1:5" hidden="1" x14ac:dyDescent="0.25">
      <c r="A4305">
        <v>11765</v>
      </c>
      <c r="B4305" t="s">
        <v>4407</v>
      </c>
      <c r="C4305" t="s">
        <v>192</v>
      </c>
      <c r="D4305" t="s">
        <v>4963</v>
      </c>
      <c r="E4305" s="190" t="s">
        <v>5716</v>
      </c>
    </row>
    <row r="4306" spans="1:5" hidden="1" x14ac:dyDescent="0.25">
      <c r="A4306">
        <v>11824</v>
      </c>
      <c r="B4306" t="s">
        <v>4408</v>
      </c>
      <c r="C4306" t="s">
        <v>192</v>
      </c>
      <c r="D4306" t="s">
        <v>4963</v>
      </c>
      <c r="E4306" s="190" t="s">
        <v>6185</v>
      </c>
    </row>
    <row r="4307" spans="1:5" hidden="1" x14ac:dyDescent="0.25">
      <c r="A4307">
        <v>44045</v>
      </c>
      <c r="B4307" t="s">
        <v>4409</v>
      </c>
      <c r="C4307" t="s">
        <v>192</v>
      </c>
      <c r="D4307" t="s">
        <v>4963</v>
      </c>
      <c r="E4307" s="190" t="s">
        <v>6186</v>
      </c>
    </row>
    <row r="4308" spans="1:5" hidden="1" x14ac:dyDescent="0.25">
      <c r="A4308">
        <v>39702</v>
      </c>
      <c r="B4308" t="s">
        <v>4410</v>
      </c>
      <c r="C4308" t="s">
        <v>192</v>
      </c>
      <c r="D4308" t="s">
        <v>4963</v>
      </c>
      <c r="E4308" s="190" t="s">
        <v>6187</v>
      </c>
    </row>
    <row r="4309" spans="1:5" hidden="1" x14ac:dyDescent="0.25">
      <c r="A4309">
        <v>13415</v>
      </c>
      <c r="B4309" t="s">
        <v>4411</v>
      </c>
      <c r="C4309" t="s">
        <v>192</v>
      </c>
      <c r="D4309" t="s">
        <v>4966</v>
      </c>
      <c r="E4309" s="190" t="s">
        <v>6188</v>
      </c>
    </row>
    <row r="4310" spans="1:5" hidden="1" x14ac:dyDescent="0.25">
      <c r="A4310">
        <v>7602</v>
      </c>
      <c r="B4310" t="s">
        <v>4412</v>
      </c>
      <c r="C4310" t="s">
        <v>192</v>
      </c>
      <c r="D4310" t="s">
        <v>4963</v>
      </c>
      <c r="E4310" s="190" t="s">
        <v>6189</v>
      </c>
    </row>
    <row r="4311" spans="1:5" hidden="1" x14ac:dyDescent="0.25">
      <c r="A4311">
        <v>7603</v>
      </c>
      <c r="B4311" t="s">
        <v>4413</v>
      </c>
      <c r="C4311" t="s">
        <v>192</v>
      </c>
      <c r="D4311" t="s">
        <v>4963</v>
      </c>
      <c r="E4311" s="190" t="s">
        <v>6190</v>
      </c>
    </row>
    <row r="4312" spans="1:5" hidden="1" x14ac:dyDescent="0.25">
      <c r="A4312">
        <v>11777</v>
      </c>
      <c r="B4312" t="s">
        <v>6984</v>
      </c>
      <c r="C4312" t="s">
        <v>192</v>
      </c>
      <c r="D4312" t="s">
        <v>4963</v>
      </c>
      <c r="E4312" s="190" t="s">
        <v>9049</v>
      </c>
    </row>
    <row r="4313" spans="1:5" hidden="1" x14ac:dyDescent="0.25">
      <c r="A4313">
        <v>13417</v>
      </c>
      <c r="B4313" t="s">
        <v>4414</v>
      </c>
      <c r="C4313" t="s">
        <v>192</v>
      </c>
      <c r="D4313" t="s">
        <v>4963</v>
      </c>
      <c r="E4313" s="190" t="s">
        <v>6191</v>
      </c>
    </row>
    <row r="4314" spans="1:5" hidden="1" x14ac:dyDescent="0.25">
      <c r="A4314">
        <v>36791</v>
      </c>
      <c r="B4314" t="s">
        <v>4415</v>
      </c>
      <c r="C4314" t="s">
        <v>192</v>
      </c>
      <c r="D4314" t="s">
        <v>4963</v>
      </c>
      <c r="E4314" s="190" t="s">
        <v>6192</v>
      </c>
    </row>
    <row r="4315" spans="1:5" hidden="1" x14ac:dyDescent="0.25">
      <c r="A4315">
        <v>36795</v>
      </c>
      <c r="B4315" t="s">
        <v>4416</v>
      </c>
      <c r="C4315" t="s">
        <v>192</v>
      </c>
      <c r="D4315" t="s">
        <v>4963</v>
      </c>
      <c r="E4315" s="190" t="s">
        <v>6193</v>
      </c>
    </row>
    <row r="4316" spans="1:5" hidden="1" x14ac:dyDescent="0.25">
      <c r="A4316">
        <v>36796</v>
      </c>
      <c r="B4316" t="s">
        <v>4417</v>
      </c>
      <c r="C4316" t="s">
        <v>192</v>
      </c>
      <c r="D4316" t="s">
        <v>4963</v>
      </c>
      <c r="E4316" s="190" t="s">
        <v>6194</v>
      </c>
    </row>
    <row r="4317" spans="1:5" hidden="1" x14ac:dyDescent="0.25">
      <c r="A4317">
        <v>36792</v>
      </c>
      <c r="B4317" t="s">
        <v>4418</v>
      </c>
      <c r="C4317" t="s">
        <v>192</v>
      </c>
      <c r="D4317" t="s">
        <v>4963</v>
      </c>
      <c r="E4317" s="190" t="s">
        <v>6195</v>
      </c>
    </row>
    <row r="4318" spans="1:5" hidden="1" x14ac:dyDescent="0.25">
      <c r="A4318">
        <v>11773</v>
      </c>
      <c r="B4318" t="s">
        <v>4419</v>
      </c>
      <c r="C4318" t="s">
        <v>192</v>
      </c>
      <c r="D4318" t="s">
        <v>4963</v>
      </c>
      <c r="E4318" s="190" t="s">
        <v>5390</v>
      </c>
    </row>
    <row r="4319" spans="1:5" hidden="1" x14ac:dyDescent="0.25">
      <c r="A4319">
        <v>11762</v>
      </c>
      <c r="B4319" t="s">
        <v>4420</v>
      </c>
      <c r="C4319" t="s">
        <v>192</v>
      </c>
      <c r="D4319" t="s">
        <v>4963</v>
      </c>
      <c r="E4319" s="190" t="s">
        <v>2755</v>
      </c>
    </row>
    <row r="4320" spans="1:5" hidden="1" x14ac:dyDescent="0.25">
      <c r="A4320">
        <v>7604</v>
      </c>
      <c r="B4320" t="s">
        <v>4421</v>
      </c>
      <c r="C4320" t="s">
        <v>192</v>
      </c>
      <c r="D4320" t="s">
        <v>4963</v>
      </c>
      <c r="E4320" s="190" t="s">
        <v>6196</v>
      </c>
    </row>
    <row r="4321" spans="1:5" hidden="1" x14ac:dyDescent="0.25">
      <c r="A4321">
        <v>13984</v>
      </c>
      <c r="B4321" t="s">
        <v>4422</v>
      </c>
      <c r="C4321" t="s">
        <v>192</v>
      </c>
      <c r="D4321" t="s">
        <v>4963</v>
      </c>
      <c r="E4321" s="190" t="s">
        <v>6197</v>
      </c>
    </row>
    <row r="4322" spans="1:5" hidden="1" x14ac:dyDescent="0.25">
      <c r="A4322">
        <v>11772</v>
      </c>
      <c r="B4322" t="s">
        <v>4423</v>
      </c>
      <c r="C4322" t="s">
        <v>192</v>
      </c>
      <c r="D4322" t="s">
        <v>4963</v>
      </c>
      <c r="E4322" s="190" t="s">
        <v>6198</v>
      </c>
    </row>
    <row r="4323" spans="1:5" hidden="1" x14ac:dyDescent="0.25">
      <c r="A4323">
        <v>13983</v>
      </c>
      <c r="B4323" t="s">
        <v>4424</v>
      </c>
      <c r="C4323" t="s">
        <v>192</v>
      </c>
      <c r="D4323" t="s">
        <v>4963</v>
      </c>
      <c r="E4323" s="190" t="s">
        <v>6199</v>
      </c>
    </row>
    <row r="4324" spans="1:5" hidden="1" x14ac:dyDescent="0.25">
      <c r="A4324">
        <v>13416</v>
      </c>
      <c r="B4324" t="s">
        <v>4425</v>
      </c>
      <c r="C4324" t="s">
        <v>192</v>
      </c>
      <c r="D4324" t="s">
        <v>4963</v>
      </c>
      <c r="E4324" s="190" t="s">
        <v>6200</v>
      </c>
    </row>
    <row r="4325" spans="1:5" hidden="1" x14ac:dyDescent="0.25">
      <c r="A4325">
        <v>40329</v>
      </c>
      <c r="B4325" t="s">
        <v>4426</v>
      </c>
      <c r="C4325" t="s">
        <v>192</v>
      </c>
      <c r="D4325" t="s">
        <v>4966</v>
      </c>
      <c r="E4325" s="190" t="s">
        <v>415</v>
      </c>
    </row>
    <row r="4326" spans="1:5" hidden="1" x14ac:dyDescent="0.25">
      <c r="A4326">
        <v>11823</v>
      </c>
      <c r="B4326" t="s">
        <v>4427</v>
      </c>
      <c r="C4326" t="s">
        <v>192</v>
      </c>
      <c r="D4326" t="s">
        <v>4963</v>
      </c>
      <c r="E4326" s="190" t="s">
        <v>4978</v>
      </c>
    </row>
    <row r="4327" spans="1:5" hidden="1" x14ac:dyDescent="0.25">
      <c r="A4327">
        <v>11822</v>
      </c>
      <c r="B4327" t="s">
        <v>4428</v>
      </c>
      <c r="C4327" t="s">
        <v>192</v>
      </c>
      <c r="D4327" t="s">
        <v>4963</v>
      </c>
      <c r="E4327" s="190" t="s">
        <v>6946</v>
      </c>
    </row>
    <row r="4328" spans="1:5" hidden="1" x14ac:dyDescent="0.25">
      <c r="A4328">
        <v>11831</v>
      </c>
      <c r="B4328" t="s">
        <v>4429</v>
      </c>
      <c r="C4328" t="s">
        <v>192</v>
      </c>
      <c r="D4328" t="s">
        <v>4963</v>
      </c>
      <c r="E4328" s="190" t="s">
        <v>6985</v>
      </c>
    </row>
    <row r="4329" spans="1:5" hidden="1" x14ac:dyDescent="0.25">
      <c r="A4329">
        <v>7613</v>
      </c>
      <c r="B4329" t="s">
        <v>4430</v>
      </c>
      <c r="C4329" t="s">
        <v>192</v>
      </c>
      <c r="D4329" t="s">
        <v>4977</v>
      </c>
      <c r="E4329" s="190" t="s">
        <v>6986</v>
      </c>
    </row>
    <row r="4330" spans="1:5" hidden="1" x14ac:dyDescent="0.25">
      <c r="A4330">
        <v>7619</v>
      </c>
      <c r="B4330" t="s">
        <v>4431</v>
      </c>
      <c r="C4330" t="s">
        <v>192</v>
      </c>
      <c r="D4330" t="s">
        <v>4977</v>
      </c>
      <c r="E4330" s="190" t="s">
        <v>6987</v>
      </c>
    </row>
    <row r="4331" spans="1:5" hidden="1" x14ac:dyDescent="0.25">
      <c r="A4331">
        <v>12076</v>
      </c>
      <c r="B4331" t="s">
        <v>4432</v>
      </c>
      <c r="C4331" t="s">
        <v>192</v>
      </c>
      <c r="D4331" t="s">
        <v>4977</v>
      </c>
      <c r="E4331" s="190" t="s">
        <v>6988</v>
      </c>
    </row>
    <row r="4332" spans="1:5" hidden="1" x14ac:dyDescent="0.25">
      <c r="A4332">
        <v>7614</v>
      </c>
      <c r="B4332" t="s">
        <v>4433</v>
      </c>
      <c r="C4332" t="s">
        <v>192</v>
      </c>
      <c r="D4332" t="s">
        <v>4977</v>
      </c>
      <c r="E4332" s="190" t="s">
        <v>6989</v>
      </c>
    </row>
    <row r="4333" spans="1:5" hidden="1" x14ac:dyDescent="0.25">
      <c r="A4333">
        <v>7618</v>
      </c>
      <c r="B4333" t="s">
        <v>4434</v>
      </c>
      <c r="C4333" t="s">
        <v>192</v>
      </c>
      <c r="D4333" t="s">
        <v>4977</v>
      </c>
      <c r="E4333" s="190" t="s">
        <v>6990</v>
      </c>
    </row>
    <row r="4334" spans="1:5" hidden="1" x14ac:dyDescent="0.25">
      <c r="A4334">
        <v>7620</v>
      </c>
      <c r="B4334" t="s">
        <v>4435</v>
      </c>
      <c r="C4334" t="s">
        <v>192</v>
      </c>
      <c r="D4334" t="s">
        <v>4977</v>
      </c>
      <c r="E4334" s="190" t="s">
        <v>6991</v>
      </c>
    </row>
    <row r="4335" spans="1:5" hidden="1" x14ac:dyDescent="0.25">
      <c r="A4335">
        <v>7610</v>
      </c>
      <c r="B4335" t="s">
        <v>4436</v>
      </c>
      <c r="C4335" t="s">
        <v>192</v>
      </c>
      <c r="D4335" t="s">
        <v>4977</v>
      </c>
      <c r="E4335" s="190" t="s">
        <v>6992</v>
      </c>
    </row>
    <row r="4336" spans="1:5" hidden="1" x14ac:dyDescent="0.25">
      <c r="A4336">
        <v>7615</v>
      </c>
      <c r="B4336" t="s">
        <v>4437</v>
      </c>
      <c r="C4336" t="s">
        <v>192</v>
      </c>
      <c r="D4336" t="s">
        <v>4977</v>
      </c>
      <c r="E4336" s="190" t="s">
        <v>6993</v>
      </c>
    </row>
    <row r="4337" spans="1:5" hidden="1" x14ac:dyDescent="0.25">
      <c r="A4337">
        <v>7617</v>
      </c>
      <c r="B4337" t="s">
        <v>4438</v>
      </c>
      <c r="C4337" t="s">
        <v>192</v>
      </c>
      <c r="D4337" t="s">
        <v>4977</v>
      </c>
      <c r="E4337" s="190" t="s">
        <v>6994</v>
      </c>
    </row>
    <row r="4338" spans="1:5" hidden="1" x14ac:dyDescent="0.25">
      <c r="A4338">
        <v>7616</v>
      </c>
      <c r="B4338" t="s">
        <v>4439</v>
      </c>
      <c r="C4338" t="s">
        <v>192</v>
      </c>
      <c r="D4338" t="s">
        <v>4977</v>
      </c>
      <c r="E4338" s="190" t="s">
        <v>6995</v>
      </c>
    </row>
    <row r="4339" spans="1:5" hidden="1" x14ac:dyDescent="0.25">
      <c r="A4339">
        <v>7611</v>
      </c>
      <c r="B4339" t="s">
        <v>4440</v>
      </c>
      <c r="C4339" t="s">
        <v>192</v>
      </c>
      <c r="D4339" t="s">
        <v>4977</v>
      </c>
      <c r="E4339" s="190" t="s">
        <v>6996</v>
      </c>
    </row>
    <row r="4340" spans="1:5" hidden="1" x14ac:dyDescent="0.25">
      <c r="A4340">
        <v>7612</v>
      </c>
      <c r="B4340" t="s">
        <v>4441</v>
      </c>
      <c r="C4340" t="s">
        <v>192</v>
      </c>
      <c r="D4340" t="s">
        <v>4977</v>
      </c>
      <c r="E4340" s="190" t="s">
        <v>6997</v>
      </c>
    </row>
    <row r="4341" spans="1:5" hidden="1" x14ac:dyDescent="0.25">
      <c r="A4341">
        <v>37371</v>
      </c>
      <c r="B4341" t="s">
        <v>6201</v>
      </c>
      <c r="C4341" t="s">
        <v>223</v>
      </c>
      <c r="D4341" t="s">
        <v>4966</v>
      </c>
      <c r="E4341" s="190" t="s">
        <v>5012</v>
      </c>
    </row>
    <row r="4342" spans="1:5" hidden="1" x14ac:dyDescent="0.25">
      <c r="A4342">
        <v>40861</v>
      </c>
      <c r="B4342" t="s">
        <v>6202</v>
      </c>
      <c r="C4342" t="s">
        <v>224</v>
      </c>
      <c r="D4342" t="s">
        <v>4966</v>
      </c>
      <c r="E4342" s="190" t="s">
        <v>1571</v>
      </c>
    </row>
    <row r="4343" spans="1:5" hidden="1" x14ac:dyDescent="0.25">
      <c r="A4343">
        <v>36510</v>
      </c>
      <c r="B4343" t="s">
        <v>4442</v>
      </c>
      <c r="C4343" t="s">
        <v>192</v>
      </c>
      <c r="D4343" t="s">
        <v>4977</v>
      </c>
      <c r="E4343" s="190" t="s">
        <v>9050</v>
      </c>
    </row>
    <row r="4344" spans="1:5" hidden="1" x14ac:dyDescent="0.25">
      <c r="A4344">
        <v>25020</v>
      </c>
      <c r="B4344" t="s">
        <v>4443</v>
      </c>
      <c r="C4344" t="s">
        <v>192</v>
      </c>
      <c r="D4344" t="s">
        <v>4977</v>
      </c>
      <c r="E4344" s="190" t="s">
        <v>9051</v>
      </c>
    </row>
    <row r="4345" spans="1:5" hidden="1" x14ac:dyDescent="0.25">
      <c r="A4345">
        <v>7622</v>
      </c>
      <c r="B4345" t="s">
        <v>4444</v>
      </c>
      <c r="C4345" t="s">
        <v>192</v>
      </c>
      <c r="D4345" t="s">
        <v>4977</v>
      </c>
      <c r="E4345" s="190" t="s">
        <v>9052</v>
      </c>
    </row>
    <row r="4346" spans="1:5" hidden="1" x14ac:dyDescent="0.25">
      <c r="A4346">
        <v>7624</v>
      </c>
      <c r="B4346" t="s">
        <v>4445</v>
      </c>
      <c r="C4346" t="s">
        <v>192</v>
      </c>
      <c r="D4346" t="s">
        <v>4977</v>
      </c>
      <c r="E4346" s="190" t="s">
        <v>9053</v>
      </c>
    </row>
    <row r="4347" spans="1:5" hidden="1" x14ac:dyDescent="0.25">
      <c r="A4347">
        <v>7625</v>
      </c>
      <c r="B4347" t="s">
        <v>4446</v>
      </c>
      <c r="C4347" t="s">
        <v>192</v>
      </c>
      <c r="D4347" t="s">
        <v>4977</v>
      </c>
      <c r="E4347" s="190" t="s">
        <v>9054</v>
      </c>
    </row>
    <row r="4348" spans="1:5" hidden="1" x14ac:dyDescent="0.25">
      <c r="A4348">
        <v>7623</v>
      </c>
      <c r="B4348" t="s">
        <v>4447</v>
      </c>
      <c r="C4348" t="s">
        <v>192</v>
      </c>
      <c r="D4348" t="s">
        <v>4977</v>
      </c>
      <c r="E4348" s="190" t="s">
        <v>9051</v>
      </c>
    </row>
    <row r="4349" spans="1:5" hidden="1" x14ac:dyDescent="0.25">
      <c r="A4349">
        <v>36508</v>
      </c>
      <c r="B4349" t="s">
        <v>4448</v>
      </c>
      <c r="C4349" t="s">
        <v>192</v>
      </c>
      <c r="D4349" t="s">
        <v>4977</v>
      </c>
      <c r="E4349" s="190" t="s">
        <v>9055</v>
      </c>
    </row>
    <row r="4350" spans="1:5" hidden="1" x14ac:dyDescent="0.25">
      <c r="A4350">
        <v>36509</v>
      </c>
      <c r="B4350" t="s">
        <v>4449</v>
      </c>
      <c r="C4350" t="s">
        <v>192</v>
      </c>
      <c r="D4350" t="s">
        <v>4977</v>
      </c>
      <c r="E4350" s="190" t="s">
        <v>9056</v>
      </c>
    </row>
    <row r="4351" spans="1:5" hidden="1" x14ac:dyDescent="0.25">
      <c r="A4351">
        <v>13238</v>
      </c>
      <c r="B4351" t="s">
        <v>4450</v>
      </c>
      <c r="C4351" t="s">
        <v>192</v>
      </c>
      <c r="D4351" t="s">
        <v>4963</v>
      </c>
      <c r="E4351" s="190" t="s">
        <v>6203</v>
      </c>
    </row>
    <row r="4352" spans="1:5" hidden="1" x14ac:dyDescent="0.25">
      <c r="A4352">
        <v>36511</v>
      </c>
      <c r="B4352" t="s">
        <v>4451</v>
      </c>
      <c r="C4352" t="s">
        <v>192</v>
      </c>
      <c r="D4352" t="s">
        <v>4963</v>
      </c>
      <c r="E4352" s="190" t="s">
        <v>6204</v>
      </c>
    </row>
    <row r="4353" spans="1:5" hidden="1" x14ac:dyDescent="0.25">
      <c r="A4353">
        <v>36515</v>
      </c>
      <c r="B4353" t="s">
        <v>4452</v>
      </c>
      <c r="C4353" t="s">
        <v>192</v>
      </c>
      <c r="D4353" t="s">
        <v>4963</v>
      </c>
      <c r="E4353" s="190" t="s">
        <v>6205</v>
      </c>
    </row>
    <row r="4354" spans="1:5" hidden="1" x14ac:dyDescent="0.25">
      <c r="A4354">
        <v>10598</v>
      </c>
      <c r="B4354" t="s">
        <v>4453</v>
      </c>
      <c r="C4354" t="s">
        <v>192</v>
      </c>
      <c r="D4354" t="s">
        <v>4963</v>
      </c>
      <c r="E4354" s="190" t="s">
        <v>6206</v>
      </c>
    </row>
    <row r="4355" spans="1:5" hidden="1" x14ac:dyDescent="0.25">
      <c r="A4355">
        <v>7640</v>
      </c>
      <c r="B4355" t="s">
        <v>4454</v>
      </c>
      <c r="C4355" t="s">
        <v>192</v>
      </c>
      <c r="D4355" t="s">
        <v>4966</v>
      </c>
      <c r="E4355" s="190" t="s">
        <v>6207</v>
      </c>
    </row>
    <row r="4356" spans="1:5" hidden="1" x14ac:dyDescent="0.25">
      <c r="A4356">
        <v>36513</v>
      </c>
      <c r="B4356" t="s">
        <v>4455</v>
      </c>
      <c r="C4356" t="s">
        <v>192</v>
      </c>
      <c r="D4356" t="s">
        <v>4963</v>
      </c>
      <c r="E4356" s="190" t="s">
        <v>6208</v>
      </c>
    </row>
    <row r="4357" spans="1:5" hidden="1" x14ac:dyDescent="0.25">
      <c r="A4357">
        <v>36514</v>
      </c>
      <c r="B4357" t="s">
        <v>4456</v>
      </c>
      <c r="C4357" t="s">
        <v>192</v>
      </c>
      <c r="D4357" t="s">
        <v>4963</v>
      </c>
      <c r="E4357" s="190" t="s">
        <v>6209</v>
      </c>
    </row>
    <row r="4358" spans="1:5" hidden="1" x14ac:dyDescent="0.25">
      <c r="A4358">
        <v>11572</v>
      </c>
      <c r="B4358" t="s">
        <v>4457</v>
      </c>
      <c r="C4358" t="s">
        <v>192</v>
      </c>
      <c r="D4358" t="s">
        <v>4963</v>
      </c>
      <c r="E4358" s="190" t="s">
        <v>6210</v>
      </c>
    </row>
    <row r="4359" spans="1:5" hidden="1" x14ac:dyDescent="0.25">
      <c r="A4359">
        <v>36149</v>
      </c>
      <c r="B4359" t="s">
        <v>4458</v>
      </c>
      <c r="C4359" t="s">
        <v>192</v>
      </c>
      <c r="D4359" t="s">
        <v>4963</v>
      </c>
      <c r="E4359" s="190" t="s">
        <v>9057</v>
      </c>
    </row>
    <row r="4360" spans="1:5" hidden="1" x14ac:dyDescent="0.25">
      <c r="A4360">
        <v>42407</v>
      </c>
      <c r="B4360" t="s">
        <v>4459</v>
      </c>
      <c r="C4360" t="s">
        <v>194</v>
      </c>
      <c r="D4360" t="s">
        <v>4963</v>
      </c>
      <c r="E4360" s="190" t="s">
        <v>5388</v>
      </c>
    </row>
    <row r="4361" spans="1:5" hidden="1" x14ac:dyDescent="0.25">
      <c r="A4361">
        <v>11581</v>
      </c>
      <c r="B4361" t="s">
        <v>4460</v>
      </c>
      <c r="C4361" t="s">
        <v>194</v>
      </c>
      <c r="D4361" t="s">
        <v>4963</v>
      </c>
      <c r="E4361" s="190" t="s">
        <v>6211</v>
      </c>
    </row>
    <row r="4362" spans="1:5" hidden="1" x14ac:dyDescent="0.25">
      <c r="A4362">
        <v>43605</v>
      </c>
      <c r="B4362" t="s">
        <v>4461</v>
      </c>
      <c r="C4362" t="s">
        <v>194</v>
      </c>
      <c r="D4362" t="s">
        <v>4963</v>
      </c>
      <c r="E4362" s="190" t="s">
        <v>1358</v>
      </c>
    </row>
    <row r="4363" spans="1:5" hidden="1" x14ac:dyDescent="0.25">
      <c r="A4363">
        <v>11580</v>
      </c>
      <c r="B4363" t="s">
        <v>4462</v>
      </c>
      <c r="C4363" t="s">
        <v>194</v>
      </c>
      <c r="D4363" t="s">
        <v>4963</v>
      </c>
      <c r="E4363" s="190" t="s">
        <v>4994</v>
      </c>
    </row>
    <row r="4364" spans="1:5" hidden="1" x14ac:dyDescent="0.25">
      <c r="A4364">
        <v>10743</v>
      </c>
      <c r="B4364" t="s">
        <v>4463</v>
      </c>
      <c r="C4364" t="s">
        <v>192</v>
      </c>
      <c r="D4364" t="s">
        <v>4963</v>
      </c>
      <c r="E4364" s="190" t="s">
        <v>9058</v>
      </c>
    </row>
    <row r="4365" spans="1:5" hidden="1" x14ac:dyDescent="0.25">
      <c r="A4365">
        <v>39848</v>
      </c>
      <c r="B4365" t="s">
        <v>4464</v>
      </c>
      <c r="C4365" t="s">
        <v>194</v>
      </c>
      <c r="D4365" t="s">
        <v>4977</v>
      </c>
      <c r="E4365" s="190" t="s">
        <v>384</v>
      </c>
    </row>
    <row r="4366" spans="1:5" hidden="1" x14ac:dyDescent="0.25">
      <c r="A4366">
        <v>20999</v>
      </c>
      <c r="B4366" t="s">
        <v>4466</v>
      </c>
      <c r="C4366" t="s">
        <v>194</v>
      </c>
      <c r="D4366" t="s">
        <v>4963</v>
      </c>
      <c r="E4366" s="190" t="s">
        <v>7564</v>
      </c>
    </row>
    <row r="4367" spans="1:5" hidden="1" x14ac:dyDescent="0.25">
      <c r="A4367">
        <v>21001</v>
      </c>
      <c r="B4367" t="s">
        <v>4467</v>
      </c>
      <c r="C4367" t="s">
        <v>194</v>
      </c>
      <c r="D4367" t="s">
        <v>4966</v>
      </c>
      <c r="E4367" s="190" t="s">
        <v>7934</v>
      </c>
    </row>
    <row r="4368" spans="1:5" hidden="1" x14ac:dyDescent="0.25">
      <c r="A4368">
        <v>21003</v>
      </c>
      <c r="B4368" t="s">
        <v>4468</v>
      </c>
      <c r="C4368" t="s">
        <v>194</v>
      </c>
      <c r="D4368" t="s">
        <v>4963</v>
      </c>
      <c r="E4368" s="190" t="s">
        <v>9059</v>
      </c>
    </row>
    <row r="4369" spans="1:5" hidden="1" x14ac:dyDescent="0.25">
      <c r="A4369">
        <v>21006</v>
      </c>
      <c r="B4369" t="s">
        <v>4469</v>
      </c>
      <c r="C4369" t="s">
        <v>194</v>
      </c>
      <c r="D4369" t="s">
        <v>4963</v>
      </c>
      <c r="E4369" s="190" t="s">
        <v>9060</v>
      </c>
    </row>
    <row r="4370" spans="1:5" hidden="1" x14ac:dyDescent="0.25">
      <c r="A4370">
        <v>21019</v>
      </c>
      <c r="B4370" t="s">
        <v>4470</v>
      </c>
      <c r="C4370" t="s">
        <v>194</v>
      </c>
      <c r="D4370" t="s">
        <v>4963</v>
      </c>
      <c r="E4370" s="190" t="s">
        <v>9061</v>
      </c>
    </row>
    <row r="4371" spans="1:5" hidden="1" x14ac:dyDescent="0.25">
      <c r="A4371">
        <v>21021</v>
      </c>
      <c r="B4371" t="s">
        <v>4471</v>
      </c>
      <c r="C4371" t="s">
        <v>194</v>
      </c>
      <c r="D4371" t="s">
        <v>4963</v>
      </c>
      <c r="E4371" s="190" t="s">
        <v>6844</v>
      </c>
    </row>
    <row r="4372" spans="1:5" hidden="1" x14ac:dyDescent="0.25">
      <c r="A4372">
        <v>21024</v>
      </c>
      <c r="B4372" t="s">
        <v>4472</v>
      </c>
      <c r="C4372" t="s">
        <v>194</v>
      </c>
      <c r="D4372" t="s">
        <v>4963</v>
      </c>
      <c r="E4372" s="190" t="s">
        <v>9062</v>
      </c>
    </row>
    <row r="4373" spans="1:5" hidden="1" x14ac:dyDescent="0.25">
      <c r="A4373">
        <v>40624</v>
      </c>
      <c r="B4373" t="s">
        <v>4473</v>
      </c>
      <c r="C4373" t="s">
        <v>194</v>
      </c>
      <c r="D4373" t="s">
        <v>4963</v>
      </c>
      <c r="E4373" s="190" t="s">
        <v>6213</v>
      </c>
    </row>
    <row r="4374" spans="1:5" hidden="1" x14ac:dyDescent="0.25">
      <c r="A4374">
        <v>42575</v>
      </c>
      <c r="B4374" t="s">
        <v>4474</v>
      </c>
      <c r="C4374" t="s">
        <v>194</v>
      </c>
      <c r="D4374" t="s">
        <v>4963</v>
      </c>
      <c r="E4374" s="190" t="s">
        <v>6214</v>
      </c>
    </row>
    <row r="4375" spans="1:5" hidden="1" x14ac:dyDescent="0.25">
      <c r="A4375">
        <v>13127</v>
      </c>
      <c r="B4375" t="s">
        <v>4475</v>
      </c>
      <c r="C4375" t="s">
        <v>194</v>
      </c>
      <c r="D4375" t="s">
        <v>4963</v>
      </c>
      <c r="E4375" s="190" t="s">
        <v>6215</v>
      </c>
    </row>
    <row r="4376" spans="1:5" hidden="1" x14ac:dyDescent="0.25">
      <c r="A4376">
        <v>13137</v>
      </c>
      <c r="B4376" t="s">
        <v>4476</v>
      </c>
      <c r="C4376" t="s">
        <v>194</v>
      </c>
      <c r="D4376" t="s">
        <v>4963</v>
      </c>
      <c r="E4376" s="190" t="s">
        <v>6216</v>
      </c>
    </row>
    <row r="4377" spans="1:5" hidden="1" x14ac:dyDescent="0.25">
      <c r="A4377">
        <v>42574</v>
      </c>
      <c r="B4377" t="s">
        <v>4477</v>
      </c>
      <c r="C4377" t="s">
        <v>194</v>
      </c>
      <c r="D4377" t="s">
        <v>4963</v>
      </c>
      <c r="E4377" s="190" t="s">
        <v>6217</v>
      </c>
    </row>
    <row r="4378" spans="1:5" hidden="1" x14ac:dyDescent="0.25">
      <c r="A4378">
        <v>20989</v>
      </c>
      <c r="B4378" t="s">
        <v>4478</v>
      </c>
      <c r="C4378" t="s">
        <v>194</v>
      </c>
      <c r="D4378" t="s">
        <v>4963</v>
      </c>
      <c r="E4378" s="190" t="s">
        <v>6218</v>
      </c>
    </row>
    <row r="4379" spans="1:5" hidden="1" x14ac:dyDescent="0.25">
      <c r="A4379">
        <v>21147</v>
      </c>
      <c r="B4379" t="s">
        <v>4479</v>
      </c>
      <c r="C4379" t="s">
        <v>194</v>
      </c>
      <c r="D4379" t="s">
        <v>4963</v>
      </c>
      <c r="E4379" s="190" t="s">
        <v>6219</v>
      </c>
    </row>
    <row r="4380" spans="1:5" hidden="1" x14ac:dyDescent="0.25">
      <c r="A4380">
        <v>21148</v>
      </c>
      <c r="B4380" t="s">
        <v>4480</v>
      </c>
      <c r="C4380" t="s">
        <v>194</v>
      </c>
      <c r="D4380" t="s">
        <v>4966</v>
      </c>
      <c r="E4380" s="190" t="s">
        <v>6220</v>
      </c>
    </row>
    <row r="4381" spans="1:5" hidden="1" x14ac:dyDescent="0.25">
      <c r="A4381">
        <v>20984</v>
      </c>
      <c r="B4381" t="s">
        <v>4481</v>
      </c>
      <c r="C4381" t="s">
        <v>194</v>
      </c>
      <c r="D4381" t="s">
        <v>4963</v>
      </c>
      <c r="E4381" s="190" t="s">
        <v>6221</v>
      </c>
    </row>
    <row r="4382" spans="1:5" hidden="1" x14ac:dyDescent="0.25">
      <c r="A4382">
        <v>13042</v>
      </c>
      <c r="B4382" t="s">
        <v>4482</v>
      </c>
      <c r="C4382" t="s">
        <v>194</v>
      </c>
      <c r="D4382" t="s">
        <v>4963</v>
      </c>
      <c r="E4382" s="190" t="s">
        <v>6222</v>
      </c>
    </row>
    <row r="4383" spans="1:5" hidden="1" x14ac:dyDescent="0.25">
      <c r="A4383">
        <v>21150</v>
      </c>
      <c r="B4383" t="s">
        <v>4483</v>
      </c>
      <c r="C4383" t="s">
        <v>194</v>
      </c>
      <c r="D4383" t="s">
        <v>4963</v>
      </c>
      <c r="E4383" s="190" t="s">
        <v>5724</v>
      </c>
    </row>
    <row r="4384" spans="1:5" hidden="1" x14ac:dyDescent="0.25">
      <c r="A4384">
        <v>13141</v>
      </c>
      <c r="B4384" t="s">
        <v>4484</v>
      </c>
      <c r="C4384" t="s">
        <v>194</v>
      </c>
      <c r="D4384" t="s">
        <v>4963</v>
      </c>
      <c r="E4384" s="190" t="s">
        <v>6223</v>
      </c>
    </row>
    <row r="4385" spans="1:5" hidden="1" x14ac:dyDescent="0.25">
      <c r="A4385">
        <v>42576</v>
      </c>
      <c r="B4385" t="s">
        <v>4485</v>
      </c>
      <c r="C4385" t="s">
        <v>194</v>
      </c>
      <c r="D4385" t="s">
        <v>4963</v>
      </c>
      <c r="E4385" s="190" t="s">
        <v>6224</v>
      </c>
    </row>
    <row r="4386" spans="1:5" hidden="1" x14ac:dyDescent="0.25">
      <c r="A4386">
        <v>21151</v>
      </c>
      <c r="B4386" t="s">
        <v>4486</v>
      </c>
      <c r="C4386" t="s">
        <v>194</v>
      </c>
      <c r="D4386" t="s">
        <v>4963</v>
      </c>
      <c r="E4386" s="190" t="s">
        <v>6225</v>
      </c>
    </row>
    <row r="4387" spans="1:5" hidden="1" x14ac:dyDescent="0.25">
      <c r="A4387">
        <v>13142</v>
      </c>
      <c r="B4387" t="s">
        <v>4487</v>
      </c>
      <c r="C4387" t="s">
        <v>194</v>
      </c>
      <c r="D4387" t="s">
        <v>4963</v>
      </c>
      <c r="E4387" s="190" t="s">
        <v>6226</v>
      </c>
    </row>
    <row r="4388" spans="1:5" hidden="1" x14ac:dyDescent="0.25">
      <c r="A4388">
        <v>42577</v>
      </c>
      <c r="B4388" t="s">
        <v>4488</v>
      </c>
      <c r="C4388" t="s">
        <v>194</v>
      </c>
      <c r="D4388" t="s">
        <v>4963</v>
      </c>
      <c r="E4388" s="190" t="s">
        <v>6227</v>
      </c>
    </row>
    <row r="4389" spans="1:5" hidden="1" x14ac:dyDescent="0.25">
      <c r="A4389">
        <v>20994</v>
      </c>
      <c r="B4389" t="s">
        <v>4489</v>
      </c>
      <c r="C4389" t="s">
        <v>194</v>
      </c>
      <c r="D4389" t="s">
        <v>4963</v>
      </c>
      <c r="E4389" s="190" t="s">
        <v>6228</v>
      </c>
    </row>
    <row r="4390" spans="1:5" hidden="1" x14ac:dyDescent="0.25">
      <c r="A4390">
        <v>7672</v>
      </c>
      <c r="B4390" t="s">
        <v>4490</v>
      </c>
      <c r="C4390" t="s">
        <v>194</v>
      </c>
      <c r="D4390" t="s">
        <v>4963</v>
      </c>
      <c r="E4390" s="190" t="s">
        <v>6229</v>
      </c>
    </row>
    <row r="4391" spans="1:5" hidden="1" x14ac:dyDescent="0.25">
      <c r="A4391">
        <v>20995</v>
      </c>
      <c r="B4391" t="s">
        <v>4491</v>
      </c>
      <c r="C4391" t="s">
        <v>194</v>
      </c>
      <c r="D4391" t="s">
        <v>4963</v>
      </c>
      <c r="E4391" s="190" t="s">
        <v>6230</v>
      </c>
    </row>
    <row r="4392" spans="1:5" hidden="1" x14ac:dyDescent="0.25">
      <c r="A4392">
        <v>7690</v>
      </c>
      <c r="B4392" t="s">
        <v>4492</v>
      </c>
      <c r="C4392" t="s">
        <v>194</v>
      </c>
      <c r="D4392" t="s">
        <v>4963</v>
      </c>
      <c r="E4392" s="190" t="s">
        <v>6231</v>
      </c>
    </row>
    <row r="4393" spans="1:5" hidden="1" x14ac:dyDescent="0.25">
      <c r="A4393">
        <v>20980</v>
      </c>
      <c r="B4393" t="s">
        <v>4493</v>
      </c>
      <c r="C4393" t="s">
        <v>194</v>
      </c>
      <c r="D4393" t="s">
        <v>4963</v>
      </c>
      <c r="E4393" s="190" t="s">
        <v>6232</v>
      </c>
    </row>
    <row r="4394" spans="1:5" hidden="1" x14ac:dyDescent="0.25">
      <c r="A4394">
        <v>7661</v>
      </c>
      <c r="B4394" t="s">
        <v>4494</v>
      </c>
      <c r="C4394" t="s">
        <v>194</v>
      </c>
      <c r="D4394" t="s">
        <v>4963</v>
      </c>
      <c r="E4394" s="190" t="s">
        <v>6233</v>
      </c>
    </row>
    <row r="4395" spans="1:5" hidden="1" x14ac:dyDescent="0.25">
      <c r="A4395">
        <v>21016</v>
      </c>
      <c r="B4395" t="s">
        <v>4495</v>
      </c>
      <c r="C4395" t="s">
        <v>194</v>
      </c>
      <c r="D4395" t="s">
        <v>4963</v>
      </c>
      <c r="E4395" s="190" t="s">
        <v>9063</v>
      </c>
    </row>
    <row r="4396" spans="1:5" hidden="1" x14ac:dyDescent="0.25">
      <c r="A4396">
        <v>21008</v>
      </c>
      <c r="B4396" t="s">
        <v>4496</v>
      </c>
      <c r="C4396" t="s">
        <v>194</v>
      </c>
      <c r="D4396" t="s">
        <v>4963</v>
      </c>
      <c r="E4396" s="190" t="s">
        <v>9064</v>
      </c>
    </row>
    <row r="4397" spans="1:5" hidden="1" x14ac:dyDescent="0.25">
      <c r="A4397">
        <v>21009</v>
      </c>
      <c r="B4397" t="s">
        <v>4497</v>
      </c>
      <c r="C4397" t="s">
        <v>194</v>
      </c>
      <c r="D4397" t="s">
        <v>4963</v>
      </c>
      <c r="E4397" s="190" t="s">
        <v>6829</v>
      </c>
    </row>
    <row r="4398" spans="1:5" hidden="1" x14ac:dyDescent="0.25">
      <c r="A4398">
        <v>21010</v>
      </c>
      <c r="B4398" t="s">
        <v>4498</v>
      </c>
      <c r="C4398" t="s">
        <v>194</v>
      </c>
      <c r="D4398" t="s">
        <v>4966</v>
      </c>
      <c r="E4398" s="190" t="s">
        <v>9065</v>
      </c>
    </row>
    <row r="4399" spans="1:5" hidden="1" x14ac:dyDescent="0.25">
      <c r="A4399">
        <v>21011</v>
      </c>
      <c r="B4399" t="s">
        <v>4499</v>
      </c>
      <c r="C4399" t="s">
        <v>194</v>
      </c>
      <c r="D4399" t="s">
        <v>4963</v>
      </c>
      <c r="E4399" s="190" t="s">
        <v>6403</v>
      </c>
    </row>
    <row r="4400" spans="1:5" hidden="1" x14ac:dyDescent="0.25">
      <c r="A4400">
        <v>21012</v>
      </c>
      <c r="B4400" t="s">
        <v>4500</v>
      </c>
      <c r="C4400" t="s">
        <v>194</v>
      </c>
      <c r="D4400" t="s">
        <v>4963</v>
      </c>
      <c r="E4400" s="190" t="s">
        <v>9066</v>
      </c>
    </row>
    <row r="4401" spans="1:5" hidden="1" x14ac:dyDescent="0.25">
      <c r="A4401">
        <v>21013</v>
      </c>
      <c r="B4401" t="s">
        <v>4501</v>
      </c>
      <c r="C4401" t="s">
        <v>194</v>
      </c>
      <c r="D4401" t="s">
        <v>4963</v>
      </c>
      <c r="E4401" s="190" t="s">
        <v>9067</v>
      </c>
    </row>
    <row r="4402" spans="1:5" hidden="1" x14ac:dyDescent="0.25">
      <c r="A4402">
        <v>21014</v>
      </c>
      <c r="B4402" t="s">
        <v>4502</v>
      </c>
      <c r="C4402" t="s">
        <v>194</v>
      </c>
      <c r="D4402" t="s">
        <v>4963</v>
      </c>
      <c r="E4402" s="190" t="s">
        <v>9068</v>
      </c>
    </row>
    <row r="4403" spans="1:5" hidden="1" x14ac:dyDescent="0.25">
      <c r="A4403">
        <v>21015</v>
      </c>
      <c r="B4403" t="s">
        <v>4503</v>
      </c>
      <c r="C4403" t="s">
        <v>194</v>
      </c>
      <c r="D4403" t="s">
        <v>4963</v>
      </c>
      <c r="E4403" s="190" t="s">
        <v>9069</v>
      </c>
    </row>
    <row r="4404" spans="1:5" hidden="1" x14ac:dyDescent="0.25">
      <c r="A4404">
        <v>7697</v>
      </c>
      <c r="B4404" t="s">
        <v>4504</v>
      </c>
      <c r="C4404" t="s">
        <v>194</v>
      </c>
      <c r="D4404" t="s">
        <v>4963</v>
      </c>
      <c r="E4404" s="190" t="s">
        <v>9070</v>
      </c>
    </row>
    <row r="4405" spans="1:5" hidden="1" x14ac:dyDescent="0.25">
      <c r="A4405">
        <v>7698</v>
      </c>
      <c r="B4405" t="s">
        <v>4505</v>
      </c>
      <c r="C4405" t="s">
        <v>194</v>
      </c>
      <c r="D4405" t="s">
        <v>4963</v>
      </c>
      <c r="E4405" s="190" t="s">
        <v>9071</v>
      </c>
    </row>
    <row r="4406" spans="1:5" hidden="1" x14ac:dyDescent="0.25">
      <c r="A4406">
        <v>7691</v>
      </c>
      <c r="B4406" t="s">
        <v>4506</v>
      </c>
      <c r="C4406" t="s">
        <v>194</v>
      </c>
      <c r="D4406" t="s">
        <v>4963</v>
      </c>
      <c r="E4406" s="190" t="s">
        <v>6712</v>
      </c>
    </row>
    <row r="4407" spans="1:5" hidden="1" x14ac:dyDescent="0.25">
      <c r="A4407">
        <v>40626</v>
      </c>
      <c r="B4407" t="s">
        <v>4507</v>
      </c>
      <c r="C4407" t="s">
        <v>194</v>
      </c>
      <c r="D4407" t="s">
        <v>4963</v>
      </c>
      <c r="E4407" s="190" t="s">
        <v>9072</v>
      </c>
    </row>
    <row r="4408" spans="1:5" hidden="1" x14ac:dyDescent="0.25">
      <c r="A4408">
        <v>7701</v>
      </c>
      <c r="B4408" t="s">
        <v>4508</v>
      </c>
      <c r="C4408" t="s">
        <v>194</v>
      </c>
      <c r="D4408" t="s">
        <v>4963</v>
      </c>
      <c r="E4408" s="190" t="s">
        <v>9073</v>
      </c>
    </row>
    <row r="4409" spans="1:5" hidden="1" x14ac:dyDescent="0.25">
      <c r="A4409">
        <v>7696</v>
      </c>
      <c r="B4409" t="s">
        <v>4509</v>
      </c>
      <c r="C4409" t="s">
        <v>194</v>
      </c>
      <c r="D4409" t="s">
        <v>4963</v>
      </c>
      <c r="E4409" s="190" t="s">
        <v>9074</v>
      </c>
    </row>
    <row r="4410" spans="1:5" hidden="1" x14ac:dyDescent="0.25">
      <c r="A4410">
        <v>7700</v>
      </c>
      <c r="B4410" t="s">
        <v>4510</v>
      </c>
      <c r="C4410" t="s">
        <v>194</v>
      </c>
      <c r="D4410" t="s">
        <v>4963</v>
      </c>
      <c r="E4410" s="190" t="s">
        <v>5843</v>
      </c>
    </row>
    <row r="4411" spans="1:5" hidden="1" x14ac:dyDescent="0.25">
      <c r="A4411">
        <v>7694</v>
      </c>
      <c r="B4411" t="s">
        <v>4511</v>
      </c>
      <c r="C4411" t="s">
        <v>194</v>
      </c>
      <c r="D4411" t="s">
        <v>4963</v>
      </c>
      <c r="E4411" s="190" t="s">
        <v>9075</v>
      </c>
    </row>
    <row r="4412" spans="1:5" hidden="1" x14ac:dyDescent="0.25">
      <c r="A4412">
        <v>7693</v>
      </c>
      <c r="B4412" t="s">
        <v>4512</v>
      </c>
      <c r="C4412" t="s">
        <v>194</v>
      </c>
      <c r="D4412" t="s">
        <v>4963</v>
      </c>
      <c r="E4412" s="190" t="s">
        <v>8256</v>
      </c>
    </row>
    <row r="4413" spans="1:5" hidden="1" x14ac:dyDescent="0.25">
      <c r="A4413">
        <v>7692</v>
      </c>
      <c r="B4413" t="s">
        <v>4513</v>
      </c>
      <c r="C4413" t="s">
        <v>194</v>
      </c>
      <c r="D4413" t="s">
        <v>4963</v>
      </c>
      <c r="E4413" s="190" t="s">
        <v>9076</v>
      </c>
    </row>
    <row r="4414" spans="1:5" hidden="1" x14ac:dyDescent="0.25">
      <c r="A4414">
        <v>7695</v>
      </c>
      <c r="B4414" t="s">
        <v>4514</v>
      </c>
      <c r="C4414" t="s">
        <v>194</v>
      </c>
      <c r="D4414" t="s">
        <v>4963</v>
      </c>
      <c r="E4414" s="190" t="s">
        <v>9077</v>
      </c>
    </row>
    <row r="4415" spans="1:5" hidden="1" x14ac:dyDescent="0.25">
      <c r="A4415">
        <v>13356</v>
      </c>
      <c r="B4415" t="s">
        <v>4515</v>
      </c>
      <c r="C4415" t="s">
        <v>194</v>
      </c>
      <c r="D4415" t="s">
        <v>4963</v>
      </c>
      <c r="E4415" s="190" t="s">
        <v>793</v>
      </c>
    </row>
    <row r="4416" spans="1:5" hidden="1" x14ac:dyDescent="0.25">
      <c r="A4416">
        <v>36365</v>
      </c>
      <c r="B4416" t="s">
        <v>4516</v>
      </c>
      <c r="C4416" t="s">
        <v>194</v>
      </c>
      <c r="D4416" t="s">
        <v>4963</v>
      </c>
      <c r="E4416" s="190" t="s">
        <v>2954</v>
      </c>
    </row>
    <row r="4417" spans="1:5" hidden="1" x14ac:dyDescent="0.25">
      <c r="A4417">
        <v>41930</v>
      </c>
      <c r="B4417" t="s">
        <v>4517</v>
      </c>
      <c r="C4417" t="s">
        <v>194</v>
      </c>
      <c r="D4417" t="s">
        <v>4963</v>
      </c>
      <c r="E4417" s="190" t="s">
        <v>9078</v>
      </c>
    </row>
    <row r="4418" spans="1:5" hidden="1" x14ac:dyDescent="0.25">
      <c r="A4418">
        <v>41931</v>
      </c>
      <c r="B4418" t="s">
        <v>4518</v>
      </c>
      <c r="C4418" t="s">
        <v>194</v>
      </c>
      <c r="D4418" t="s">
        <v>4963</v>
      </c>
      <c r="E4418" s="190" t="s">
        <v>9079</v>
      </c>
    </row>
    <row r="4419" spans="1:5" hidden="1" x14ac:dyDescent="0.25">
      <c r="A4419">
        <v>41932</v>
      </c>
      <c r="B4419" t="s">
        <v>4519</v>
      </c>
      <c r="C4419" t="s">
        <v>194</v>
      </c>
      <c r="D4419" t="s">
        <v>4963</v>
      </c>
      <c r="E4419" s="190" t="s">
        <v>9080</v>
      </c>
    </row>
    <row r="4420" spans="1:5" hidden="1" x14ac:dyDescent="0.25">
      <c r="A4420">
        <v>41933</v>
      </c>
      <c r="B4420" t="s">
        <v>4520</v>
      </c>
      <c r="C4420" t="s">
        <v>194</v>
      </c>
      <c r="D4420" t="s">
        <v>4963</v>
      </c>
      <c r="E4420" s="190" t="s">
        <v>9081</v>
      </c>
    </row>
    <row r="4421" spans="1:5" hidden="1" x14ac:dyDescent="0.25">
      <c r="A4421">
        <v>41934</v>
      </c>
      <c r="B4421" t="s">
        <v>4521</v>
      </c>
      <c r="C4421" t="s">
        <v>194</v>
      </c>
      <c r="D4421" t="s">
        <v>4963</v>
      </c>
      <c r="E4421" s="190" t="s">
        <v>9082</v>
      </c>
    </row>
    <row r="4422" spans="1:5" hidden="1" x14ac:dyDescent="0.25">
      <c r="A4422">
        <v>41936</v>
      </c>
      <c r="B4422" t="s">
        <v>4522</v>
      </c>
      <c r="C4422" t="s">
        <v>194</v>
      </c>
      <c r="D4422" t="s">
        <v>4963</v>
      </c>
      <c r="E4422" s="190" t="s">
        <v>9083</v>
      </c>
    </row>
    <row r="4423" spans="1:5" hidden="1" x14ac:dyDescent="0.25">
      <c r="A4423">
        <v>44812</v>
      </c>
      <c r="B4423" t="s">
        <v>4523</v>
      </c>
      <c r="C4423" t="s">
        <v>194</v>
      </c>
      <c r="D4423" t="s">
        <v>4977</v>
      </c>
      <c r="E4423" s="190" t="s">
        <v>9084</v>
      </c>
    </row>
    <row r="4424" spans="1:5" hidden="1" x14ac:dyDescent="0.25">
      <c r="A4424">
        <v>41785</v>
      </c>
      <c r="B4424" t="s">
        <v>4524</v>
      </c>
      <c r="C4424" t="s">
        <v>194</v>
      </c>
      <c r="D4424" t="s">
        <v>4977</v>
      </c>
      <c r="E4424" s="190" t="s">
        <v>9085</v>
      </c>
    </row>
    <row r="4425" spans="1:5" hidden="1" x14ac:dyDescent="0.25">
      <c r="A4425">
        <v>41781</v>
      </c>
      <c r="B4425" t="s">
        <v>4525</v>
      </c>
      <c r="C4425" t="s">
        <v>194</v>
      </c>
      <c r="D4425" t="s">
        <v>4977</v>
      </c>
      <c r="E4425" s="190" t="s">
        <v>9086</v>
      </c>
    </row>
    <row r="4426" spans="1:5" hidden="1" x14ac:dyDescent="0.25">
      <c r="A4426">
        <v>41783</v>
      </c>
      <c r="B4426" t="s">
        <v>4526</v>
      </c>
      <c r="C4426" t="s">
        <v>194</v>
      </c>
      <c r="D4426" t="s">
        <v>4977</v>
      </c>
      <c r="E4426" s="190" t="s">
        <v>9087</v>
      </c>
    </row>
    <row r="4427" spans="1:5" hidden="1" x14ac:dyDescent="0.25">
      <c r="A4427">
        <v>41786</v>
      </c>
      <c r="B4427" t="s">
        <v>4527</v>
      </c>
      <c r="C4427" t="s">
        <v>194</v>
      </c>
      <c r="D4427" t="s">
        <v>4977</v>
      </c>
      <c r="E4427" s="190" t="s">
        <v>9088</v>
      </c>
    </row>
    <row r="4428" spans="1:5" hidden="1" x14ac:dyDescent="0.25">
      <c r="A4428">
        <v>41779</v>
      </c>
      <c r="B4428" t="s">
        <v>4528</v>
      </c>
      <c r="C4428" t="s">
        <v>194</v>
      </c>
      <c r="D4428" t="s">
        <v>4977</v>
      </c>
      <c r="E4428" s="190" t="s">
        <v>9089</v>
      </c>
    </row>
    <row r="4429" spans="1:5" hidden="1" x14ac:dyDescent="0.25">
      <c r="A4429">
        <v>41780</v>
      </c>
      <c r="B4429" t="s">
        <v>4529</v>
      </c>
      <c r="C4429" t="s">
        <v>194</v>
      </c>
      <c r="D4429" t="s">
        <v>4977</v>
      </c>
      <c r="E4429" s="190" t="s">
        <v>9090</v>
      </c>
    </row>
    <row r="4430" spans="1:5" hidden="1" x14ac:dyDescent="0.25">
      <c r="A4430">
        <v>41782</v>
      </c>
      <c r="B4430" t="s">
        <v>4530</v>
      </c>
      <c r="C4430" t="s">
        <v>194</v>
      </c>
      <c r="D4430" t="s">
        <v>4977</v>
      </c>
      <c r="E4430" s="190" t="s">
        <v>9091</v>
      </c>
    </row>
    <row r="4431" spans="1:5" hidden="1" x14ac:dyDescent="0.25">
      <c r="A4431">
        <v>38130</v>
      </c>
      <c r="B4431" t="s">
        <v>4531</v>
      </c>
      <c r="C4431" t="s">
        <v>194</v>
      </c>
      <c r="D4431" t="s">
        <v>4963</v>
      </c>
      <c r="E4431" s="190" t="s">
        <v>5410</v>
      </c>
    </row>
    <row r="4432" spans="1:5" hidden="1" x14ac:dyDescent="0.25">
      <c r="A4432">
        <v>44260</v>
      </c>
      <c r="B4432" t="s">
        <v>6234</v>
      </c>
      <c r="C4432" t="s">
        <v>194</v>
      </c>
      <c r="D4432" t="s">
        <v>4963</v>
      </c>
      <c r="E4432" s="190" t="s">
        <v>9092</v>
      </c>
    </row>
    <row r="4433" spans="1:5" hidden="1" x14ac:dyDescent="0.25">
      <c r="A4433">
        <v>21123</v>
      </c>
      <c r="B4433" t="s">
        <v>4532</v>
      </c>
      <c r="C4433" t="s">
        <v>194</v>
      </c>
      <c r="D4433" t="s">
        <v>4966</v>
      </c>
      <c r="E4433" s="190" t="s">
        <v>8718</v>
      </c>
    </row>
    <row r="4434" spans="1:5" hidden="1" x14ac:dyDescent="0.25">
      <c r="A4434">
        <v>21124</v>
      </c>
      <c r="B4434" t="s">
        <v>4534</v>
      </c>
      <c r="C4434" t="s">
        <v>194</v>
      </c>
      <c r="D4434" t="s">
        <v>4963</v>
      </c>
      <c r="E4434" s="190" t="s">
        <v>295</v>
      </c>
    </row>
    <row r="4435" spans="1:5" hidden="1" x14ac:dyDescent="0.25">
      <c r="A4435">
        <v>21125</v>
      </c>
      <c r="B4435" t="s">
        <v>4535</v>
      </c>
      <c r="C4435" t="s">
        <v>194</v>
      </c>
      <c r="D4435" t="s">
        <v>4963</v>
      </c>
      <c r="E4435" s="190" t="s">
        <v>9093</v>
      </c>
    </row>
    <row r="4436" spans="1:5" hidden="1" x14ac:dyDescent="0.25">
      <c r="A4436">
        <v>38028</v>
      </c>
      <c r="B4436" t="s">
        <v>4536</v>
      </c>
      <c r="C4436" t="s">
        <v>194</v>
      </c>
      <c r="D4436" t="s">
        <v>4963</v>
      </c>
      <c r="E4436" s="190" t="s">
        <v>9094</v>
      </c>
    </row>
    <row r="4437" spans="1:5" hidden="1" x14ac:dyDescent="0.25">
      <c r="A4437">
        <v>38029</v>
      </c>
      <c r="B4437" t="s">
        <v>4537</v>
      </c>
      <c r="C4437" t="s">
        <v>194</v>
      </c>
      <c r="D4437" t="s">
        <v>4963</v>
      </c>
      <c r="E4437" s="190" t="s">
        <v>9095</v>
      </c>
    </row>
    <row r="4438" spans="1:5" hidden="1" x14ac:dyDescent="0.25">
      <c r="A4438">
        <v>38030</v>
      </c>
      <c r="B4438" t="s">
        <v>4538</v>
      </c>
      <c r="C4438" t="s">
        <v>194</v>
      </c>
      <c r="D4438" t="s">
        <v>4963</v>
      </c>
      <c r="E4438" s="190" t="s">
        <v>9096</v>
      </c>
    </row>
    <row r="4439" spans="1:5" hidden="1" x14ac:dyDescent="0.25">
      <c r="A4439">
        <v>38031</v>
      </c>
      <c r="B4439" t="s">
        <v>4539</v>
      </c>
      <c r="C4439" t="s">
        <v>194</v>
      </c>
      <c r="D4439" t="s">
        <v>4963</v>
      </c>
      <c r="E4439" s="190" t="s">
        <v>8672</v>
      </c>
    </row>
    <row r="4440" spans="1:5" hidden="1" x14ac:dyDescent="0.25">
      <c r="A4440">
        <v>39735</v>
      </c>
      <c r="B4440" t="s">
        <v>4540</v>
      </c>
      <c r="C4440" t="s">
        <v>194</v>
      </c>
      <c r="D4440" t="s">
        <v>4963</v>
      </c>
      <c r="E4440" s="190" t="s">
        <v>9097</v>
      </c>
    </row>
    <row r="4441" spans="1:5" hidden="1" x14ac:dyDescent="0.25">
      <c r="A4441">
        <v>39734</v>
      </c>
      <c r="B4441" t="s">
        <v>4541</v>
      </c>
      <c r="C4441" t="s">
        <v>194</v>
      </c>
      <c r="D4441" t="s">
        <v>4963</v>
      </c>
      <c r="E4441" s="190" t="s">
        <v>9098</v>
      </c>
    </row>
    <row r="4442" spans="1:5" hidden="1" x14ac:dyDescent="0.25">
      <c r="A4442">
        <v>39736</v>
      </c>
      <c r="B4442" t="s">
        <v>4542</v>
      </c>
      <c r="C4442" t="s">
        <v>194</v>
      </c>
      <c r="D4442" t="s">
        <v>4963</v>
      </c>
      <c r="E4442" s="190" t="s">
        <v>9099</v>
      </c>
    </row>
    <row r="4443" spans="1:5" hidden="1" x14ac:dyDescent="0.25">
      <c r="A4443">
        <v>39737</v>
      </c>
      <c r="B4443" t="s">
        <v>4543</v>
      </c>
      <c r="C4443" t="s">
        <v>194</v>
      </c>
      <c r="D4443" t="s">
        <v>4963</v>
      </c>
      <c r="E4443" s="190" t="s">
        <v>2753</v>
      </c>
    </row>
    <row r="4444" spans="1:5" hidden="1" x14ac:dyDescent="0.25">
      <c r="A4444">
        <v>39738</v>
      </c>
      <c r="B4444" t="s">
        <v>4544</v>
      </c>
      <c r="C4444" t="s">
        <v>194</v>
      </c>
      <c r="D4444" t="s">
        <v>4963</v>
      </c>
      <c r="E4444" s="190" t="s">
        <v>7060</v>
      </c>
    </row>
    <row r="4445" spans="1:5" hidden="1" x14ac:dyDescent="0.25">
      <c r="A4445">
        <v>39739</v>
      </c>
      <c r="B4445" t="s">
        <v>4545</v>
      </c>
      <c r="C4445" t="s">
        <v>194</v>
      </c>
      <c r="D4445" t="s">
        <v>4963</v>
      </c>
      <c r="E4445" s="190" t="s">
        <v>9100</v>
      </c>
    </row>
    <row r="4446" spans="1:5" hidden="1" x14ac:dyDescent="0.25">
      <c r="A4446">
        <v>39733</v>
      </c>
      <c r="B4446" t="s">
        <v>4546</v>
      </c>
      <c r="C4446" t="s">
        <v>194</v>
      </c>
      <c r="D4446" t="s">
        <v>4963</v>
      </c>
      <c r="E4446" s="190" t="s">
        <v>9101</v>
      </c>
    </row>
    <row r="4447" spans="1:5" hidden="1" x14ac:dyDescent="0.25">
      <c r="A4447">
        <v>39854</v>
      </c>
      <c r="B4447" t="s">
        <v>4547</v>
      </c>
      <c r="C4447" t="s">
        <v>194</v>
      </c>
      <c r="D4447" t="s">
        <v>4963</v>
      </c>
      <c r="E4447" s="190" t="s">
        <v>9102</v>
      </c>
    </row>
    <row r="4448" spans="1:5" hidden="1" x14ac:dyDescent="0.25">
      <c r="A4448">
        <v>39740</v>
      </c>
      <c r="B4448" t="s">
        <v>4548</v>
      </c>
      <c r="C4448" t="s">
        <v>194</v>
      </c>
      <c r="D4448" t="s">
        <v>4963</v>
      </c>
      <c r="E4448" s="190" t="s">
        <v>5857</v>
      </c>
    </row>
    <row r="4449" spans="1:5" hidden="1" x14ac:dyDescent="0.25">
      <c r="A4449">
        <v>39741</v>
      </c>
      <c r="B4449" t="s">
        <v>4549</v>
      </c>
      <c r="C4449" t="s">
        <v>194</v>
      </c>
      <c r="D4449" t="s">
        <v>4963</v>
      </c>
      <c r="E4449" s="190" t="s">
        <v>7767</v>
      </c>
    </row>
    <row r="4450" spans="1:5" hidden="1" x14ac:dyDescent="0.25">
      <c r="A4450">
        <v>39853</v>
      </c>
      <c r="B4450" t="s">
        <v>4550</v>
      </c>
      <c r="C4450" t="s">
        <v>194</v>
      </c>
      <c r="D4450" t="s">
        <v>4963</v>
      </c>
      <c r="E4450" s="190" t="s">
        <v>9103</v>
      </c>
    </row>
    <row r="4451" spans="1:5" hidden="1" x14ac:dyDescent="0.25">
      <c r="A4451">
        <v>39742</v>
      </c>
      <c r="B4451" t="s">
        <v>4551</v>
      </c>
      <c r="C4451" t="s">
        <v>194</v>
      </c>
      <c r="D4451" t="s">
        <v>4963</v>
      </c>
      <c r="E4451" s="190" t="s">
        <v>9104</v>
      </c>
    </row>
    <row r="4452" spans="1:5" hidden="1" x14ac:dyDescent="0.25">
      <c r="A4452">
        <v>39749</v>
      </c>
      <c r="B4452" t="s">
        <v>4552</v>
      </c>
      <c r="C4452" t="s">
        <v>194</v>
      </c>
      <c r="D4452" t="s">
        <v>4977</v>
      </c>
      <c r="E4452" s="190" t="s">
        <v>9105</v>
      </c>
    </row>
    <row r="4453" spans="1:5" hidden="1" x14ac:dyDescent="0.25">
      <c r="A4453">
        <v>39751</v>
      </c>
      <c r="B4453" t="s">
        <v>4553</v>
      </c>
      <c r="C4453" t="s">
        <v>194</v>
      </c>
      <c r="D4453" t="s">
        <v>4977</v>
      </c>
      <c r="E4453" s="190" t="s">
        <v>9106</v>
      </c>
    </row>
    <row r="4454" spans="1:5" hidden="1" x14ac:dyDescent="0.25">
      <c r="A4454">
        <v>39750</v>
      </c>
      <c r="B4454" t="s">
        <v>4554</v>
      </c>
      <c r="C4454" t="s">
        <v>194</v>
      </c>
      <c r="D4454" t="s">
        <v>4977</v>
      </c>
      <c r="E4454" s="190" t="s">
        <v>9107</v>
      </c>
    </row>
    <row r="4455" spans="1:5" hidden="1" x14ac:dyDescent="0.25">
      <c r="A4455">
        <v>39747</v>
      </c>
      <c r="B4455" t="s">
        <v>4556</v>
      </c>
      <c r="C4455" t="s">
        <v>194</v>
      </c>
      <c r="D4455" t="s">
        <v>4977</v>
      </c>
      <c r="E4455" s="190" t="s">
        <v>9108</v>
      </c>
    </row>
    <row r="4456" spans="1:5" hidden="1" x14ac:dyDescent="0.25">
      <c r="A4456">
        <v>39753</v>
      </c>
      <c r="B4456" t="s">
        <v>4557</v>
      </c>
      <c r="C4456" t="s">
        <v>194</v>
      </c>
      <c r="D4456" t="s">
        <v>4977</v>
      </c>
      <c r="E4456" s="190" t="s">
        <v>9109</v>
      </c>
    </row>
    <row r="4457" spans="1:5" hidden="1" x14ac:dyDescent="0.25">
      <c r="A4457">
        <v>39754</v>
      </c>
      <c r="B4457" t="s">
        <v>4558</v>
      </c>
      <c r="C4457" t="s">
        <v>194</v>
      </c>
      <c r="D4457" t="s">
        <v>4977</v>
      </c>
      <c r="E4457" s="190" t="s">
        <v>9110</v>
      </c>
    </row>
    <row r="4458" spans="1:5" hidden="1" x14ac:dyDescent="0.25">
      <c r="A4458">
        <v>39748</v>
      </c>
      <c r="B4458" t="s">
        <v>4559</v>
      </c>
      <c r="C4458" t="s">
        <v>194</v>
      </c>
      <c r="D4458" t="s">
        <v>4977</v>
      </c>
      <c r="E4458" s="190" t="s">
        <v>7562</v>
      </c>
    </row>
    <row r="4459" spans="1:5" hidden="1" x14ac:dyDescent="0.25">
      <c r="A4459">
        <v>39755</v>
      </c>
      <c r="B4459" t="s">
        <v>4560</v>
      </c>
      <c r="C4459" t="s">
        <v>194</v>
      </c>
      <c r="D4459" t="s">
        <v>4977</v>
      </c>
      <c r="E4459" s="190" t="s">
        <v>9111</v>
      </c>
    </row>
    <row r="4460" spans="1:5" hidden="1" x14ac:dyDescent="0.25">
      <c r="A4460">
        <v>12742</v>
      </c>
      <c r="B4460" t="s">
        <v>4561</v>
      </c>
      <c r="C4460" t="s">
        <v>194</v>
      </c>
      <c r="D4460" t="s">
        <v>4977</v>
      </c>
      <c r="E4460" s="190" t="s">
        <v>9112</v>
      </c>
    </row>
    <row r="4461" spans="1:5" hidden="1" x14ac:dyDescent="0.25">
      <c r="A4461">
        <v>12713</v>
      </c>
      <c r="B4461" t="s">
        <v>4562</v>
      </c>
      <c r="C4461" t="s">
        <v>194</v>
      </c>
      <c r="D4461" t="s">
        <v>4977</v>
      </c>
      <c r="E4461" s="190" t="s">
        <v>9113</v>
      </c>
    </row>
    <row r="4462" spans="1:5" hidden="1" x14ac:dyDescent="0.25">
      <c r="A4462">
        <v>12743</v>
      </c>
      <c r="B4462" t="s">
        <v>4563</v>
      </c>
      <c r="C4462" t="s">
        <v>194</v>
      </c>
      <c r="D4462" t="s">
        <v>4977</v>
      </c>
      <c r="E4462" s="190" t="s">
        <v>9114</v>
      </c>
    </row>
    <row r="4463" spans="1:5" hidden="1" x14ac:dyDescent="0.25">
      <c r="A4463">
        <v>12744</v>
      </c>
      <c r="B4463" t="s">
        <v>4564</v>
      </c>
      <c r="C4463" t="s">
        <v>194</v>
      </c>
      <c r="D4463" t="s">
        <v>4977</v>
      </c>
      <c r="E4463" s="190" t="s">
        <v>9115</v>
      </c>
    </row>
    <row r="4464" spans="1:5" hidden="1" x14ac:dyDescent="0.25">
      <c r="A4464">
        <v>12745</v>
      </c>
      <c r="B4464" t="s">
        <v>4565</v>
      </c>
      <c r="C4464" t="s">
        <v>194</v>
      </c>
      <c r="D4464" t="s">
        <v>4977</v>
      </c>
      <c r="E4464" s="190" t="s">
        <v>9116</v>
      </c>
    </row>
    <row r="4465" spans="1:5" hidden="1" x14ac:dyDescent="0.25">
      <c r="A4465">
        <v>12746</v>
      </c>
      <c r="B4465" t="s">
        <v>4566</v>
      </c>
      <c r="C4465" t="s">
        <v>194</v>
      </c>
      <c r="D4465" t="s">
        <v>4977</v>
      </c>
      <c r="E4465" s="190" t="s">
        <v>9117</v>
      </c>
    </row>
    <row r="4466" spans="1:5" hidden="1" x14ac:dyDescent="0.25">
      <c r="A4466">
        <v>12747</v>
      </c>
      <c r="B4466" t="s">
        <v>4567</v>
      </c>
      <c r="C4466" t="s">
        <v>194</v>
      </c>
      <c r="D4466" t="s">
        <v>4977</v>
      </c>
      <c r="E4466" s="190" t="s">
        <v>9118</v>
      </c>
    </row>
    <row r="4467" spans="1:5" hidden="1" x14ac:dyDescent="0.25">
      <c r="A4467">
        <v>12748</v>
      </c>
      <c r="B4467" t="s">
        <v>4568</v>
      </c>
      <c r="C4467" t="s">
        <v>194</v>
      </c>
      <c r="D4467" t="s">
        <v>4977</v>
      </c>
      <c r="E4467" s="190" t="s">
        <v>9119</v>
      </c>
    </row>
    <row r="4468" spans="1:5" hidden="1" x14ac:dyDescent="0.25">
      <c r="A4468">
        <v>12749</v>
      </c>
      <c r="B4468" t="s">
        <v>4569</v>
      </c>
      <c r="C4468" t="s">
        <v>194</v>
      </c>
      <c r="D4468" t="s">
        <v>4977</v>
      </c>
      <c r="E4468" s="190" t="s">
        <v>9120</v>
      </c>
    </row>
    <row r="4469" spans="1:5" hidden="1" x14ac:dyDescent="0.25">
      <c r="A4469">
        <v>39726</v>
      </c>
      <c r="B4469" t="s">
        <v>4570</v>
      </c>
      <c r="C4469" t="s">
        <v>194</v>
      </c>
      <c r="D4469" t="s">
        <v>4977</v>
      </c>
      <c r="E4469" s="190" t="s">
        <v>9121</v>
      </c>
    </row>
    <row r="4470" spans="1:5" hidden="1" x14ac:dyDescent="0.25">
      <c r="A4470">
        <v>39728</v>
      </c>
      <c r="B4470" t="s">
        <v>4571</v>
      </c>
      <c r="C4470" t="s">
        <v>194</v>
      </c>
      <c r="D4470" t="s">
        <v>4977</v>
      </c>
      <c r="E4470" s="190" t="s">
        <v>9122</v>
      </c>
    </row>
    <row r="4471" spans="1:5" hidden="1" x14ac:dyDescent="0.25">
      <c r="A4471">
        <v>39727</v>
      </c>
      <c r="B4471" t="s">
        <v>4572</v>
      </c>
      <c r="C4471" t="s">
        <v>194</v>
      </c>
      <c r="D4471" t="s">
        <v>4977</v>
      </c>
      <c r="E4471" s="190" t="s">
        <v>9123</v>
      </c>
    </row>
    <row r="4472" spans="1:5" hidden="1" x14ac:dyDescent="0.25">
      <c r="A4472">
        <v>39724</v>
      </c>
      <c r="B4472" t="s">
        <v>4573</v>
      </c>
      <c r="C4472" t="s">
        <v>194</v>
      </c>
      <c r="D4472" t="s">
        <v>4977</v>
      </c>
      <c r="E4472" s="190" t="s">
        <v>9124</v>
      </c>
    </row>
    <row r="4473" spans="1:5" hidden="1" x14ac:dyDescent="0.25">
      <c r="A4473">
        <v>39729</v>
      </c>
      <c r="B4473" t="s">
        <v>4574</v>
      </c>
      <c r="C4473" t="s">
        <v>194</v>
      </c>
      <c r="D4473" t="s">
        <v>4977</v>
      </c>
      <c r="E4473" s="190" t="s">
        <v>9125</v>
      </c>
    </row>
    <row r="4474" spans="1:5" hidden="1" x14ac:dyDescent="0.25">
      <c r="A4474">
        <v>39730</v>
      </c>
      <c r="B4474" t="s">
        <v>4575</v>
      </c>
      <c r="C4474" t="s">
        <v>194</v>
      </c>
      <c r="D4474" t="s">
        <v>4977</v>
      </c>
      <c r="E4474" s="190" t="s">
        <v>9126</v>
      </c>
    </row>
    <row r="4475" spans="1:5" hidden="1" x14ac:dyDescent="0.25">
      <c r="A4475">
        <v>39731</v>
      </c>
      <c r="B4475" t="s">
        <v>4576</v>
      </c>
      <c r="C4475" t="s">
        <v>194</v>
      </c>
      <c r="D4475" t="s">
        <v>4977</v>
      </c>
      <c r="E4475" s="190" t="s">
        <v>9127</v>
      </c>
    </row>
    <row r="4476" spans="1:5" hidden="1" x14ac:dyDescent="0.25">
      <c r="A4476">
        <v>39725</v>
      </c>
      <c r="B4476" t="s">
        <v>4577</v>
      </c>
      <c r="C4476" t="s">
        <v>194</v>
      </c>
      <c r="D4476" t="s">
        <v>4977</v>
      </c>
      <c r="E4476" s="190" t="s">
        <v>9128</v>
      </c>
    </row>
    <row r="4477" spans="1:5" hidden="1" x14ac:dyDescent="0.25">
      <c r="A4477">
        <v>39732</v>
      </c>
      <c r="B4477" t="s">
        <v>4578</v>
      </c>
      <c r="C4477" t="s">
        <v>194</v>
      </c>
      <c r="D4477" t="s">
        <v>4977</v>
      </c>
      <c r="E4477" s="190" t="s">
        <v>9129</v>
      </c>
    </row>
    <row r="4478" spans="1:5" hidden="1" x14ac:dyDescent="0.25">
      <c r="A4478">
        <v>39660</v>
      </c>
      <c r="B4478" t="s">
        <v>4579</v>
      </c>
      <c r="C4478" t="s">
        <v>194</v>
      </c>
      <c r="D4478" t="s">
        <v>4977</v>
      </c>
      <c r="E4478" s="190" t="s">
        <v>6740</v>
      </c>
    </row>
    <row r="4479" spans="1:5" hidden="1" x14ac:dyDescent="0.25">
      <c r="A4479">
        <v>39662</v>
      </c>
      <c r="B4479" t="s">
        <v>4580</v>
      </c>
      <c r="C4479" t="s">
        <v>194</v>
      </c>
      <c r="D4479" t="s">
        <v>4977</v>
      </c>
      <c r="E4479" s="190" t="s">
        <v>9130</v>
      </c>
    </row>
    <row r="4480" spans="1:5" hidden="1" x14ac:dyDescent="0.25">
      <c r="A4480">
        <v>39661</v>
      </c>
      <c r="B4480" t="s">
        <v>4581</v>
      </c>
      <c r="C4480" t="s">
        <v>194</v>
      </c>
      <c r="D4480" t="s">
        <v>4977</v>
      </c>
      <c r="E4480" s="190" t="s">
        <v>9131</v>
      </c>
    </row>
    <row r="4481" spans="1:5" hidden="1" x14ac:dyDescent="0.25">
      <c r="A4481">
        <v>39666</v>
      </c>
      <c r="B4481" t="s">
        <v>4582</v>
      </c>
      <c r="C4481" t="s">
        <v>194</v>
      </c>
      <c r="D4481" t="s">
        <v>4977</v>
      </c>
      <c r="E4481" s="190" t="s">
        <v>9132</v>
      </c>
    </row>
    <row r="4482" spans="1:5" hidden="1" x14ac:dyDescent="0.25">
      <c r="A4482">
        <v>39664</v>
      </c>
      <c r="B4482" t="s">
        <v>4583</v>
      </c>
      <c r="C4482" t="s">
        <v>194</v>
      </c>
      <c r="D4482" t="s">
        <v>4977</v>
      </c>
      <c r="E4482" s="190" t="s">
        <v>9133</v>
      </c>
    </row>
    <row r="4483" spans="1:5" hidden="1" x14ac:dyDescent="0.25">
      <c r="A4483">
        <v>39663</v>
      </c>
      <c r="B4483" t="s">
        <v>4584</v>
      </c>
      <c r="C4483" t="s">
        <v>194</v>
      </c>
      <c r="D4483" t="s">
        <v>4977</v>
      </c>
      <c r="E4483" s="190" t="s">
        <v>9134</v>
      </c>
    </row>
    <row r="4484" spans="1:5" hidden="1" x14ac:dyDescent="0.25">
      <c r="A4484">
        <v>39665</v>
      </c>
      <c r="B4484" t="s">
        <v>4585</v>
      </c>
      <c r="C4484" t="s">
        <v>194</v>
      </c>
      <c r="D4484" t="s">
        <v>4977</v>
      </c>
      <c r="E4484" s="190" t="s">
        <v>9135</v>
      </c>
    </row>
    <row r="4485" spans="1:5" hidden="1" x14ac:dyDescent="0.25">
      <c r="A4485">
        <v>39752</v>
      </c>
      <c r="B4485" t="s">
        <v>4586</v>
      </c>
      <c r="C4485" t="s">
        <v>194</v>
      </c>
      <c r="D4485" t="s">
        <v>4977</v>
      </c>
      <c r="E4485" s="190" t="s">
        <v>6252</v>
      </c>
    </row>
    <row r="4486" spans="1:5" hidden="1" x14ac:dyDescent="0.25">
      <c r="A4486">
        <v>7725</v>
      </c>
      <c r="B4486" t="s">
        <v>4587</v>
      </c>
      <c r="C4486" t="s">
        <v>194</v>
      </c>
      <c r="D4486" t="s">
        <v>4966</v>
      </c>
      <c r="E4486" s="190" t="s">
        <v>9136</v>
      </c>
    </row>
    <row r="4487" spans="1:5" hidden="1" x14ac:dyDescent="0.25">
      <c r="A4487">
        <v>7753</v>
      </c>
      <c r="B4487" t="s">
        <v>4588</v>
      </c>
      <c r="C4487" t="s">
        <v>194</v>
      </c>
      <c r="D4487" t="s">
        <v>4963</v>
      </c>
      <c r="E4487" s="190" t="s">
        <v>9137</v>
      </c>
    </row>
    <row r="4488" spans="1:5" hidden="1" x14ac:dyDescent="0.25">
      <c r="A4488">
        <v>13256</v>
      </c>
      <c r="B4488" t="s">
        <v>4589</v>
      </c>
      <c r="C4488" t="s">
        <v>194</v>
      </c>
      <c r="D4488" t="s">
        <v>4963</v>
      </c>
      <c r="E4488" s="190" t="s">
        <v>9138</v>
      </c>
    </row>
    <row r="4489" spans="1:5" hidden="1" x14ac:dyDescent="0.25">
      <c r="A4489">
        <v>7757</v>
      </c>
      <c r="B4489" t="s">
        <v>4590</v>
      </c>
      <c r="C4489" t="s">
        <v>194</v>
      </c>
      <c r="D4489" t="s">
        <v>4963</v>
      </c>
      <c r="E4489" s="190" t="s">
        <v>9139</v>
      </c>
    </row>
    <row r="4490" spans="1:5" hidden="1" x14ac:dyDescent="0.25">
      <c r="A4490">
        <v>7758</v>
      </c>
      <c r="B4490" t="s">
        <v>4591</v>
      </c>
      <c r="C4490" t="s">
        <v>194</v>
      </c>
      <c r="D4490" t="s">
        <v>4963</v>
      </c>
      <c r="E4490" s="190" t="s">
        <v>9140</v>
      </c>
    </row>
    <row r="4491" spans="1:5" hidden="1" x14ac:dyDescent="0.25">
      <c r="A4491">
        <v>7759</v>
      </c>
      <c r="B4491" t="s">
        <v>4592</v>
      </c>
      <c r="C4491" t="s">
        <v>194</v>
      </c>
      <c r="D4491" t="s">
        <v>4963</v>
      </c>
      <c r="E4491" s="190" t="s">
        <v>9141</v>
      </c>
    </row>
    <row r="4492" spans="1:5" hidden="1" x14ac:dyDescent="0.25">
      <c r="A4492">
        <v>40334</v>
      </c>
      <c r="B4492" t="s">
        <v>4593</v>
      </c>
      <c r="C4492" t="s">
        <v>194</v>
      </c>
      <c r="D4492" t="s">
        <v>4963</v>
      </c>
      <c r="E4492" s="190" t="s">
        <v>9142</v>
      </c>
    </row>
    <row r="4493" spans="1:5" hidden="1" x14ac:dyDescent="0.25">
      <c r="A4493">
        <v>7745</v>
      </c>
      <c r="B4493" t="s">
        <v>4594</v>
      </c>
      <c r="C4493" t="s">
        <v>194</v>
      </c>
      <c r="D4493" t="s">
        <v>4963</v>
      </c>
      <c r="E4493" s="190" t="s">
        <v>9143</v>
      </c>
    </row>
    <row r="4494" spans="1:5" hidden="1" x14ac:dyDescent="0.25">
      <c r="A4494">
        <v>7742</v>
      </c>
      <c r="B4494" t="s">
        <v>4595</v>
      </c>
      <c r="C4494" t="s">
        <v>194</v>
      </c>
      <c r="D4494" t="s">
        <v>4963</v>
      </c>
      <c r="E4494" s="190" t="s">
        <v>9144</v>
      </c>
    </row>
    <row r="4495" spans="1:5" hidden="1" x14ac:dyDescent="0.25">
      <c r="A4495">
        <v>7750</v>
      </c>
      <c r="B4495" t="s">
        <v>4596</v>
      </c>
      <c r="C4495" t="s">
        <v>194</v>
      </c>
      <c r="D4495" t="s">
        <v>4963</v>
      </c>
      <c r="E4495" s="190" t="s">
        <v>9145</v>
      </c>
    </row>
    <row r="4496" spans="1:5" hidden="1" x14ac:dyDescent="0.25">
      <c r="A4496">
        <v>7756</v>
      </c>
      <c r="B4496" t="s">
        <v>4597</v>
      </c>
      <c r="C4496" t="s">
        <v>194</v>
      </c>
      <c r="D4496" t="s">
        <v>4963</v>
      </c>
      <c r="E4496" s="190" t="s">
        <v>9146</v>
      </c>
    </row>
    <row r="4497" spans="1:5" hidden="1" x14ac:dyDescent="0.25">
      <c r="A4497">
        <v>7765</v>
      </c>
      <c r="B4497" t="s">
        <v>4598</v>
      </c>
      <c r="C4497" t="s">
        <v>194</v>
      </c>
      <c r="D4497" t="s">
        <v>4963</v>
      </c>
      <c r="E4497" s="190" t="s">
        <v>9147</v>
      </c>
    </row>
    <row r="4498" spans="1:5" hidden="1" x14ac:dyDescent="0.25">
      <c r="A4498">
        <v>12569</v>
      </c>
      <c r="B4498" t="s">
        <v>4599</v>
      </c>
      <c r="C4498" t="s">
        <v>194</v>
      </c>
      <c r="D4498" t="s">
        <v>4963</v>
      </c>
      <c r="E4498" s="190" t="s">
        <v>9148</v>
      </c>
    </row>
    <row r="4499" spans="1:5" hidden="1" x14ac:dyDescent="0.25">
      <c r="A4499">
        <v>7766</v>
      </c>
      <c r="B4499" t="s">
        <v>4600</v>
      </c>
      <c r="C4499" t="s">
        <v>194</v>
      </c>
      <c r="D4499" t="s">
        <v>4963</v>
      </c>
      <c r="E4499" s="190" t="s">
        <v>9149</v>
      </c>
    </row>
    <row r="4500" spans="1:5" hidden="1" x14ac:dyDescent="0.25">
      <c r="A4500">
        <v>7767</v>
      </c>
      <c r="B4500" t="s">
        <v>4601</v>
      </c>
      <c r="C4500" t="s">
        <v>194</v>
      </c>
      <c r="D4500" t="s">
        <v>4963</v>
      </c>
      <c r="E4500" s="190" t="s">
        <v>9150</v>
      </c>
    </row>
    <row r="4501" spans="1:5" hidden="1" x14ac:dyDescent="0.25">
      <c r="A4501">
        <v>7727</v>
      </c>
      <c r="B4501" t="s">
        <v>4602</v>
      </c>
      <c r="C4501" t="s">
        <v>194</v>
      </c>
      <c r="D4501" t="s">
        <v>4963</v>
      </c>
      <c r="E4501" s="190" t="s">
        <v>9151</v>
      </c>
    </row>
    <row r="4502" spans="1:5" hidden="1" x14ac:dyDescent="0.25">
      <c r="A4502">
        <v>7760</v>
      </c>
      <c r="B4502" t="s">
        <v>4603</v>
      </c>
      <c r="C4502" t="s">
        <v>194</v>
      </c>
      <c r="D4502" t="s">
        <v>4963</v>
      </c>
      <c r="E4502" s="190" t="s">
        <v>8801</v>
      </c>
    </row>
    <row r="4503" spans="1:5" hidden="1" x14ac:dyDescent="0.25">
      <c r="A4503">
        <v>7761</v>
      </c>
      <c r="B4503" t="s">
        <v>4604</v>
      </c>
      <c r="C4503" t="s">
        <v>194</v>
      </c>
      <c r="D4503" t="s">
        <v>4963</v>
      </c>
      <c r="E4503" s="190" t="s">
        <v>9152</v>
      </c>
    </row>
    <row r="4504" spans="1:5" hidden="1" x14ac:dyDescent="0.25">
      <c r="A4504">
        <v>7752</v>
      </c>
      <c r="B4504" t="s">
        <v>4605</v>
      </c>
      <c r="C4504" t="s">
        <v>194</v>
      </c>
      <c r="D4504" t="s">
        <v>4963</v>
      </c>
      <c r="E4504" s="190" t="s">
        <v>6339</v>
      </c>
    </row>
    <row r="4505" spans="1:5" hidden="1" x14ac:dyDescent="0.25">
      <c r="A4505">
        <v>7762</v>
      </c>
      <c r="B4505" t="s">
        <v>4606</v>
      </c>
      <c r="C4505" t="s">
        <v>194</v>
      </c>
      <c r="D4505" t="s">
        <v>4963</v>
      </c>
      <c r="E4505" s="190" t="s">
        <v>9153</v>
      </c>
    </row>
    <row r="4506" spans="1:5" hidden="1" x14ac:dyDescent="0.25">
      <c r="A4506">
        <v>7722</v>
      </c>
      <c r="B4506" t="s">
        <v>4607</v>
      </c>
      <c r="C4506" t="s">
        <v>194</v>
      </c>
      <c r="D4506" t="s">
        <v>4963</v>
      </c>
      <c r="E4506" s="190" t="s">
        <v>9154</v>
      </c>
    </row>
    <row r="4507" spans="1:5" hidden="1" x14ac:dyDescent="0.25">
      <c r="A4507">
        <v>7763</v>
      </c>
      <c r="B4507" t="s">
        <v>4608</v>
      </c>
      <c r="C4507" t="s">
        <v>194</v>
      </c>
      <c r="D4507" t="s">
        <v>4963</v>
      </c>
      <c r="E4507" s="190" t="s">
        <v>7513</v>
      </c>
    </row>
    <row r="4508" spans="1:5" hidden="1" x14ac:dyDescent="0.25">
      <c r="A4508">
        <v>7764</v>
      </c>
      <c r="B4508" t="s">
        <v>4609</v>
      </c>
      <c r="C4508" t="s">
        <v>194</v>
      </c>
      <c r="D4508" t="s">
        <v>4963</v>
      </c>
      <c r="E4508" s="190" t="s">
        <v>9155</v>
      </c>
    </row>
    <row r="4509" spans="1:5" hidden="1" x14ac:dyDescent="0.25">
      <c r="A4509">
        <v>12572</v>
      </c>
      <c r="B4509" t="s">
        <v>4610</v>
      </c>
      <c r="C4509" t="s">
        <v>194</v>
      </c>
      <c r="D4509" t="s">
        <v>4963</v>
      </c>
      <c r="E4509" s="190" t="s">
        <v>9138</v>
      </c>
    </row>
    <row r="4510" spans="1:5" hidden="1" x14ac:dyDescent="0.25">
      <c r="A4510">
        <v>12573</v>
      </c>
      <c r="B4510" t="s">
        <v>4611</v>
      </c>
      <c r="C4510" t="s">
        <v>194</v>
      </c>
      <c r="D4510" t="s">
        <v>4963</v>
      </c>
      <c r="E4510" s="190" t="s">
        <v>9156</v>
      </c>
    </row>
    <row r="4511" spans="1:5" hidden="1" x14ac:dyDescent="0.25">
      <c r="A4511">
        <v>12574</v>
      </c>
      <c r="B4511" t="s">
        <v>4612</v>
      </c>
      <c r="C4511" t="s">
        <v>194</v>
      </c>
      <c r="D4511" t="s">
        <v>4963</v>
      </c>
      <c r="E4511" s="190" t="s">
        <v>9157</v>
      </c>
    </row>
    <row r="4512" spans="1:5" hidden="1" x14ac:dyDescent="0.25">
      <c r="A4512">
        <v>12575</v>
      </c>
      <c r="B4512" t="s">
        <v>4613</v>
      </c>
      <c r="C4512" t="s">
        <v>194</v>
      </c>
      <c r="D4512" t="s">
        <v>4963</v>
      </c>
      <c r="E4512" s="190" t="s">
        <v>9158</v>
      </c>
    </row>
    <row r="4513" spans="1:5" hidden="1" x14ac:dyDescent="0.25">
      <c r="A4513">
        <v>12576</v>
      </c>
      <c r="B4513" t="s">
        <v>4614</v>
      </c>
      <c r="C4513" t="s">
        <v>194</v>
      </c>
      <c r="D4513" t="s">
        <v>4963</v>
      </c>
      <c r="E4513" s="190" t="s">
        <v>9159</v>
      </c>
    </row>
    <row r="4514" spans="1:5" hidden="1" x14ac:dyDescent="0.25">
      <c r="A4514">
        <v>12577</v>
      </c>
      <c r="B4514" t="s">
        <v>4615</v>
      </c>
      <c r="C4514" t="s">
        <v>194</v>
      </c>
      <c r="D4514" t="s">
        <v>4963</v>
      </c>
      <c r="E4514" s="190" t="s">
        <v>9160</v>
      </c>
    </row>
    <row r="4515" spans="1:5" hidden="1" x14ac:dyDescent="0.25">
      <c r="A4515">
        <v>12578</v>
      </c>
      <c r="B4515" t="s">
        <v>4616</v>
      </c>
      <c r="C4515" t="s">
        <v>194</v>
      </c>
      <c r="D4515" t="s">
        <v>4963</v>
      </c>
      <c r="E4515" s="190" t="s">
        <v>9161</v>
      </c>
    </row>
    <row r="4516" spans="1:5" hidden="1" x14ac:dyDescent="0.25">
      <c r="A4516">
        <v>12579</v>
      </c>
      <c r="B4516" t="s">
        <v>4617</v>
      </c>
      <c r="C4516" t="s">
        <v>194</v>
      </c>
      <c r="D4516" t="s">
        <v>4963</v>
      </c>
      <c r="E4516" s="190" t="s">
        <v>9162</v>
      </c>
    </row>
    <row r="4517" spans="1:5" hidden="1" x14ac:dyDescent="0.25">
      <c r="A4517">
        <v>12580</v>
      </c>
      <c r="B4517" t="s">
        <v>4618</v>
      </c>
      <c r="C4517" t="s">
        <v>194</v>
      </c>
      <c r="D4517" t="s">
        <v>4963</v>
      </c>
      <c r="E4517" s="190" t="s">
        <v>9163</v>
      </c>
    </row>
    <row r="4518" spans="1:5" hidden="1" x14ac:dyDescent="0.25">
      <c r="A4518">
        <v>12581</v>
      </c>
      <c r="B4518" t="s">
        <v>4619</v>
      </c>
      <c r="C4518" t="s">
        <v>194</v>
      </c>
      <c r="D4518" t="s">
        <v>4963</v>
      </c>
      <c r="E4518" s="190" t="s">
        <v>9164</v>
      </c>
    </row>
    <row r="4519" spans="1:5" hidden="1" x14ac:dyDescent="0.25">
      <c r="A4519">
        <v>7720</v>
      </c>
      <c r="B4519" t="s">
        <v>4620</v>
      </c>
      <c r="C4519" t="s">
        <v>194</v>
      </c>
      <c r="D4519" t="s">
        <v>4963</v>
      </c>
      <c r="E4519" s="190" t="s">
        <v>9165</v>
      </c>
    </row>
    <row r="4520" spans="1:5" hidden="1" x14ac:dyDescent="0.25">
      <c r="A4520">
        <v>40335</v>
      </c>
      <c r="B4520" t="s">
        <v>4621</v>
      </c>
      <c r="C4520" t="s">
        <v>194</v>
      </c>
      <c r="D4520" t="s">
        <v>4963</v>
      </c>
      <c r="E4520" s="190" t="s">
        <v>9166</v>
      </c>
    </row>
    <row r="4521" spans="1:5" hidden="1" x14ac:dyDescent="0.25">
      <c r="A4521">
        <v>7740</v>
      </c>
      <c r="B4521" t="s">
        <v>4622</v>
      </c>
      <c r="C4521" t="s">
        <v>194</v>
      </c>
      <c r="D4521" t="s">
        <v>4963</v>
      </c>
      <c r="E4521" s="190" t="s">
        <v>9167</v>
      </c>
    </row>
    <row r="4522" spans="1:5" hidden="1" x14ac:dyDescent="0.25">
      <c r="A4522">
        <v>7741</v>
      </c>
      <c r="B4522" t="s">
        <v>4623</v>
      </c>
      <c r="C4522" t="s">
        <v>194</v>
      </c>
      <c r="D4522" t="s">
        <v>4963</v>
      </c>
      <c r="E4522" s="190" t="s">
        <v>9168</v>
      </c>
    </row>
    <row r="4523" spans="1:5" hidden="1" x14ac:dyDescent="0.25">
      <c r="A4523">
        <v>7774</v>
      </c>
      <c r="B4523" t="s">
        <v>4624</v>
      </c>
      <c r="C4523" t="s">
        <v>194</v>
      </c>
      <c r="D4523" t="s">
        <v>4963</v>
      </c>
      <c r="E4523" s="190" t="s">
        <v>9169</v>
      </c>
    </row>
    <row r="4524" spans="1:5" hidden="1" x14ac:dyDescent="0.25">
      <c r="A4524">
        <v>7744</v>
      </c>
      <c r="B4524" t="s">
        <v>4625</v>
      </c>
      <c r="C4524" t="s">
        <v>194</v>
      </c>
      <c r="D4524" t="s">
        <v>4963</v>
      </c>
      <c r="E4524" s="190" t="s">
        <v>9170</v>
      </c>
    </row>
    <row r="4525" spans="1:5" hidden="1" x14ac:dyDescent="0.25">
      <c r="A4525">
        <v>7773</v>
      </c>
      <c r="B4525" t="s">
        <v>4626</v>
      </c>
      <c r="C4525" t="s">
        <v>194</v>
      </c>
      <c r="D4525" t="s">
        <v>4963</v>
      </c>
      <c r="E4525" s="190" t="s">
        <v>9171</v>
      </c>
    </row>
    <row r="4526" spans="1:5" hidden="1" x14ac:dyDescent="0.25">
      <c r="A4526">
        <v>7754</v>
      </c>
      <c r="B4526" t="s">
        <v>4627</v>
      </c>
      <c r="C4526" t="s">
        <v>194</v>
      </c>
      <c r="D4526" t="s">
        <v>4963</v>
      </c>
      <c r="E4526" s="190" t="s">
        <v>9172</v>
      </c>
    </row>
    <row r="4527" spans="1:5" hidden="1" x14ac:dyDescent="0.25">
      <c r="A4527">
        <v>7735</v>
      </c>
      <c r="B4527" t="s">
        <v>4628</v>
      </c>
      <c r="C4527" t="s">
        <v>194</v>
      </c>
      <c r="D4527" t="s">
        <v>4963</v>
      </c>
      <c r="E4527" s="190" t="s">
        <v>9173</v>
      </c>
    </row>
    <row r="4528" spans="1:5" hidden="1" x14ac:dyDescent="0.25">
      <c r="A4528">
        <v>7755</v>
      </c>
      <c r="B4528" t="s">
        <v>4629</v>
      </c>
      <c r="C4528" t="s">
        <v>194</v>
      </c>
      <c r="D4528" t="s">
        <v>4963</v>
      </c>
      <c r="E4528" s="190" t="s">
        <v>9174</v>
      </c>
    </row>
    <row r="4529" spans="1:5" hidden="1" x14ac:dyDescent="0.25">
      <c r="A4529">
        <v>7776</v>
      </c>
      <c r="B4529" t="s">
        <v>4630</v>
      </c>
      <c r="C4529" t="s">
        <v>194</v>
      </c>
      <c r="D4529" t="s">
        <v>4963</v>
      </c>
      <c r="E4529" s="190" t="s">
        <v>9175</v>
      </c>
    </row>
    <row r="4530" spans="1:5" hidden="1" x14ac:dyDescent="0.25">
      <c r="A4530">
        <v>7743</v>
      </c>
      <c r="B4530" t="s">
        <v>4631</v>
      </c>
      <c r="C4530" t="s">
        <v>194</v>
      </c>
      <c r="D4530" t="s">
        <v>4963</v>
      </c>
      <c r="E4530" s="190" t="s">
        <v>9176</v>
      </c>
    </row>
    <row r="4531" spans="1:5" hidden="1" x14ac:dyDescent="0.25">
      <c r="A4531">
        <v>7733</v>
      </c>
      <c r="B4531" t="s">
        <v>4632</v>
      </c>
      <c r="C4531" t="s">
        <v>194</v>
      </c>
      <c r="D4531" t="s">
        <v>4963</v>
      </c>
      <c r="E4531" s="190" t="s">
        <v>9177</v>
      </c>
    </row>
    <row r="4532" spans="1:5" hidden="1" x14ac:dyDescent="0.25">
      <c r="A4532">
        <v>7775</v>
      </c>
      <c r="B4532" t="s">
        <v>4633</v>
      </c>
      <c r="C4532" t="s">
        <v>194</v>
      </c>
      <c r="D4532" t="s">
        <v>4963</v>
      </c>
      <c r="E4532" s="190" t="s">
        <v>9178</v>
      </c>
    </row>
    <row r="4533" spans="1:5" hidden="1" x14ac:dyDescent="0.25">
      <c r="A4533">
        <v>7734</v>
      </c>
      <c r="B4533" t="s">
        <v>4634</v>
      </c>
      <c r="C4533" t="s">
        <v>194</v>
      </c>
      <c r="D4533" t="s">
        <v>4963</v>
      </c>
      <c r="E4533" s="190" t="s">
        <v>9179</v>
      </c>
    </row>
    <row r="4534" spans="1:5" hidden="1" x14ac:dyDescent="0.25">
      <c r="A4534">
        <v>7714</v>
      </c>
      <c r="B4534" t="s">
        <v>9180</v>
      </c>
      <c r="C4534" t="s">
        <v>194</v>
      </c>
      <c r="D4534" t="s">
        <v>4963</v>
      </c>
      <c r="E4534" s="190" t="s">
        <v>9181</v>
      </c>
    </row>
    <row r="4535" spans="1:5" hidden="1" x14ac:dyDescent="0.25">
      <c r="A4535">
        <v>37449</v>
      </c>
      <c r="B4535" t="s">
        <v>4635</v>
      </c>
      <c r="C4535" t="s">
        <v>194</v>
      </c>
      <c r="D4535" t="s">
        <v>4963</v>
      </c>
      <c r="E4535" s="190" t="s">
        <v>6404</v>
      </c>
    </row>
    <row r="4536" spans="1:5" hidden="1" x14ac:dyDescent="0.25">
      <c r="A4536">
        <v>37450</v>
      </c>
      <c r="B4536" t="s">
        <v>4636</v>
      </c>
      <c r="C4536" t="s">
        <v>194</v>
      </c>
      <c r="D4536" t="s">
        <v>4963</v>
      </c>
      <c r="E4536" s="190" t="s">
        <v>7004</v>
      </c>
    </row>
    <row r="4537" spans="1:5" hidden="1" x14ac:dyDescent="0.25">
      <c r="A4537">
        <v>37451</v>
      </c>
      <c r="B4537" t="s">
        <v>4637</v>
      </c>
      <c r="C4537" t="s">
        <v>194</v>
      </c>
      <c r="D4537" t="s">
        <v>4963</v>
      </c>
      <c r="E4537" s="190" t="s">
        <v>7005</v>
      </c>
    </row>
    <row r="4538" spans="1:5" hidden="1" x14ac:dyDescent="0.25">
      <c r="A4538">
        <v>37452</v>
      </c>
      <c r="B4538" t="s">
        <v>4638</v>
      </c>
      <c r="C4538" t="s">
        <v>194</v>
      </c>
      <c r="D4538" t="s">
        <v>4963</v>
      </c>
      <c r="E4538" s="190" t="s">
        <v>7006</v>
      </c>
    </row>
    <row r="4539" spans="1:5" hidden="1" x14ac:dyDescent="0.25">
      <c r="A4539">
        <v>37453</v>
      </c>
      <c r="B4539" t="s">
        <v>4639</v>
      </c>
      <c r="C4539" t="s">
        <v>194</v>
      </c>
      <c r="D4539" t="s">
        <v>4963</v>
      </c>
      <c r="E4539" s="190" t="s">
        <v>7007</v>
      </c>
    </row>
    <row r="4540" spans="1:5" hidden="1" x14ac:dyDescent="0.25">
      <c r="A4540">
        <v>7778</v>
      </c>
      <c r="B4540" t="s">
        <v>4640</v>
      </c>
      <c r="C4540" t="s">
        <v>194</v>
      </c>
      <c r="D4540" t="s">
        <v>4963</v>
      </c>
      <c r="E4540" s="190" t="s">
        <v>7008</v>
      </c>
    </row>
    <row r="4541" spans="1:5" hidden="1" x14ac:dyDescent="0.25">
      <c r="A4541">
        <v>7796</v>
      </c>
      <c r="B4541" t="s">
        <v>4641</v>
      </c>
      <c r="C4541" t="s">
        <v>194</v>
      </c>
      <c r="D4541" t="s">
        <v>4966</v>
      </c>
      <c r="E4541" s="190" t="s">
        <v>7009</v>
      </c>
    </row>
    <row r="4542" spans="1:5" hidden="1" x14ac:dyDescent="0.25">
      <c r="A4542">
        <v>7781</v>
      </c>
      <c r="B4542" t="s">
        <v>4642</v>
      </c>
      <c r="C4542" t="s">
        <v>194</v>
      </c>
      <c r="D4542" t="s">
        <v>4963</v>
      </c>
      <c r="E4542" s="190" t="s">
        <v>7010</v>
      </c>
    </row>
    <row r="4543" spans="1:5" hidden="1" x14ac:dyDescent="0.25">
      <c r="A4543">
        <v>7795</v>
      </c>
      <c r="B4543" t="s">
        <v>4643</v>
      </c>
      <c r="C4543" t="s">
        <v>194</v>
      </c>
      <c r="D4543" t="s">
        <v>4963</v>
      </c>
      <c r="E4543" s="190" t="s">
        <v>7011</v>
      </c>
    </row>
    <row r="4544" spans="1:5" hidden="1" x14ac:dyDescent="0.25">
      <c r="A4544">
        <v>7791</v>
      </c>
      <c r="B4544" t="s">
        <v>4644</v>
      </c>
      <c r="C4544" t="s">
        <v>194</v>
      </c>
      <c r="D4544" t="s">
        <v>4963</v>
      </c>
      <c r="E4544" s="190" t="s">
        <v>7012</v>
      </c>
    </row>
    <row r="4545" spans="1:5" hidden="1" x14ac:dyDescent="0.25">
      <c r="A4545">
        <v>7783</v>
      </c>
      <c r="B4545" t="s">
        <v>4645</v>
      </c>
      <c r="C4545" t="s">
        <v>194</v>
      </c>
      <c r="D4545" t="s">
        <v>4963</v>
      </c>
      <c r="E4545" s="190" t="s">
        <v>6365</v>
      </c>
    </row>
    <row r="4546" spans="1:5" hidden="1" x14ac:dyDescent="0.25">
      <c r="A4546">
        <v>7790</v>
      </c>
      <c r="B4546" t="s">
        <v>4646</v>
      </c>
      <c r="C4546" t="s">
        <v>194</v>
      </c>
      <c r="D4546" t="s">
        <v>4963</v>
      </c>
      <c r="E4546" s="190" t="s">
        <v>7013</v>
      </c>
    </row>
    <row r="4547" spans="1:5" hidden="1" x14ac:dyDescent="0.25">
      <c r="A4547">
        <v>7785</v>
      </c>
      <c r="B4547" t="s">
        <v>4647</v>
      </c>
      <c r="C4547" t="s">
        <v>194</v>
      </c>
      <c r="D4547" t="s">
        <v>4963</v>
      </c>
      <c r="E4547" s="190" t="s">
        <v>7014</v>
      </c>
    </row>
    <row r="4548" spans="1:5" hidden="1" x14ac:dyDescent="0.25">
      <c r="A4548">
        <v>7792</v>
      </c>
      <c r="B4548" t="s">
        <v>4648</v>
      </c>
      <c r="C4548" t="s">
        <v>194</v>
      </c>
      <c r="D4548" t="s">
        <v>4963</v>
      </c>
      <c r="E4548" s="190" t="s">
        <v>7015</v>
      </c>
    </row>
    <row r="4549" spans="1:5" hidden="1" x14ac:dyDescent="0.25">
      <c r="A4549">
        <v>7793</v>
      </c>
      <c r="B4549" t="s">
        <v>4649</v>
      </c>
      <c r="C4549" t="s">
        <v>194</v>
      </c>
      <c r="D4549" t="s">
        <v>4963</v>
      </c>
      <c r="E4549" s="190" t="s">
        <v>7016</v>
      </c>
    </row>
    <row r="4550" spans="1:5" hidden="1" x14ac:dyDescent="0.25">
      <c r="A4550">
        <v>13159</v>
      </c>
      <c r="B4550" t="s">
        <v>4650</v>
      </c>
      <c r="C4550" t="s">
        <v>194</v>
      </c>
      <c r="D4550" t="s">
        <v>4963</v>
      </c>
      <c r="E4550" s="190" t="s">
        <v>7017</v>
      </c>
    </row>
    <row r="4551" spans="1:5" hidden="1" x14ac:dyDescent="0.25">
      <c r="A4551">
        <v>13168</v>
      </c>
      <c r="B4551" t="s">
        <v>4651</v>
      </c>
      <c r="C4551" t="s">
        <v>194</v>
      </c>
      <c r="D4551" t="s">
        <v>4963</v>
      </c>
      <c r="E4551" s="190" t="s">
        <v>7018</v>
      </c>
    </row>
    <row r="4552" spans="1:5" hidden="1" x14ac:dyDescent="0.25">
      <c r="A4552">
        <v>13173</v>
      </c>
      <c r="B4552" t="s">
        <v>4652</v>
      </c>
      <c r="C4552" t="s">
        <v>194</v>
      </c>
      <c r="D4552" t="s">
        <v>4963</v>
      </c>
      <c r="E4552" s="190" t="s">
        <v>7019</v>
      </c>
    </row>
    <row r="4553" spans="1:5" hidden="1" x14ac:dyDescent="0.25">
      <c r="A4553">
        <v>12583</v>
      </c>
      <c r="B4553" t="s">
        <v>4653</v>
      </c>
      <c r="C4553" t="s">
        <v>194</v>
      </c>
      <c r="D4553" t="s">
        <v>4963</v>
      </c>
      <c r="E4553" s="190" t="s">
        <v>5821</v>
      </c>
    </row>
    <row r="4554" spans="1:5" hidden="1" x14ac:dyDescent="0.25">
      <c r="A4554">
        <v>12584</v>
      </c>
      <c r="B4554" t="s">
        <v>4654</v>
      </c>
      <c r="C4554" t="s">
        <v>194</v>
      </c>
      <c r="D4554" t="s">
        <v>4963</v>
      </c>
      <c r="E4554" s="190" t="s">
        <v>5721</v>
      </c>
    </row>
    <row r="4555" spans="1:5" hidden="1" x14ac:dyDescent="0.25">
      <c r="A4555">
        <v>12613</v>
      </c>
      <c r="B4555" t="s">
        <v>4655</v>
      </c>
      <c r="C4555" t="s">
        <v>192</v>
      </c>
      <c r="D4555" t="s">
        <v>4963</v>
      </c>
      <c r="E4555" s="190" t="s">
        <v>2943</v>
      </c>
    </row>
    <row r="4556" spans="1:5" hidden="1" x14ac:dyDescent="0.25">
      <c r="A4556">
        <v>1031</v>
      </c>
      <c r="B4556" t="s">
        <v>6235</v>
      </c>
      <c r="C4556" t="s">
        <v>192</v>
      </c>
      <c r="D4556" t="s">
        <v>4963</v>
      </c>
      <c r="E4556" s="190" t="s">
        <v>9182</v>
      </c>
    </row>
    <row r="4557" spans="1:5" hidden="1" x14ac:dyDescent="0.25">
      <c r="A4557">
        <v>39707</v>
      </c>
      <c r="B4557" t="s">
        <v>4656</v>
      </c>
      <c r="C4557" t="s">
        <v>194</v>
      </c>
      <c r="D4557" t="s">
        <v>4963</v>
      </c>
      <c r="E4557" s="190" t="s">
        <v>9183</v>
      </c>
    </row>
    <row r="4558" spans="1:5" hidden="1" x14ac:dyDescent="0.25">
      <c r="A4558">
        <v>39708</v>
      </c>
      <c r="B4558" t="s">
        <v>4657</v>
      </c>
      <c r="C4558" t="s">
        <v>194</v>
      </c>
      <c r="D4558" t="s">
        <v>4963</v>
      </c>
      <c r="E4558" s="190" t="s">
        <v>7038</v>
      </c>
    </row>
    <row r="4559" spans="1:5" hidden="1" x14ac:dyDescent="0.25">
      <c r="A4559">
        <v>39710</v>
      </c>
      <c r="B4559" t="s">
        <v>4658</v>
      </c>
      <c r="C4559" t="s">
        <v>194</v>
      </c>
      <c r="D4559" t="s">
        <v>4963</v>
      </c>
      <c r="E4559" s="190" t="s">
        <v>9184</v>
      </c>
    </row>
    <row r="4560" spans="1:5" hidden="1" x14ac:dyDescent="0.25">
      <c r="A4560">
        <v>39709</v>
      </c>
      <c r="B4560" t="s">
        <v>4659</v>
      </c>
      <c r="C4560" t="s">
        <v>194</v>
      </c>
      <c r="D4560" t="s">
        <v>4963</v>
      </c>
      <c r="E4560" s="190" t="s">
        <v>6574</v>
      </c>
    </row>
    <row r="4561" spans="1:5" hidden="1" x14ac:dyDescent="0.25">
      <c r="A4561">
        <v>39711</v>
      </c>
      <c r="B4561" t="s">
        <v>4660</v>
      </c>
      <c r="C4561" t="s">
        <v>194</v>
      </c>
      <c r="D4561" t="s">
        <v>4963</v>
      </c>
      <c r="E4561" s="190" t="s">
        <v>4974</v>
      </c>
    </row>
    <row r="4562" spans="1:5" hidden="1" x14ac:dyDescent="0.25">
      <c r="A4562">
        <v>39712</v>
      </c>
      <c r="B4562" t="s">
        <v>4661</v>
      </c>
      <c r="C4562" t="s">
        <v>194</v>
      </c>
      <c r="D4562" t="s">
        <v>4966</v>
      </c>
      <c r="E4562" s="190" t="s">
        <v>384</v>
      </c>
    </row>
    <row r="4563" spans="1:5" hidden="1" x14ac:dyDescent="0.25">
      <c r="A4563">
        <v>39713</v>
      </c>
      <c r="B4563" t="s">
        <v>4662</v>
      </c>
      <c r="C4563" t="s">
        <v>194</v>
      </c>
      <c r="D4563" t="s">
        <v>4963</v>
      </c>
      <c r="E4563" s="190" t="s">
        <v>265</v>
      </c>
    </row>
    <row r="4564" spans="1:5" hidden="1" x14ac:dyDescent="0.25">
      <c r="A4564">
        <v>39714</v>
      </c>
      <c r="B4564" t="s">
        <v>4664</v>
      </c>
      <c r="C4564" t="s">
        <v>194</v>
      </c>
      <c r="D4564" t="s">
        <v>4963</v>
      </c>
      <c r="E4564" s="190" t="s">
        <v>7423</v>
      </c>
    </row>
    <row r="4565" spans="1:5" hidden="1" x14ac:dyDescent="0.25">
      <c r="A4565">
        <v>39715</v>
      </c>
      <c r="B4565" t="s">
        <v>4665</v>
      </c>
      <c r="C4565" t="s">
        <v>194</v>
      </c>
      <c r="D4565" t="s">
        <v>4963</v>
      </c>
      <c r="E4565" s="190" t="s">
        <v>235</v>
      </c>
    </row>
    <row r="4566" spans="1:5" hidden="1" x14ac:dyDescent="0.25">
      <c r="A4566">
        <v>39716</v>
      </c>
      <c r="B4566" t="s">
        <v>4666</v>
      </c>
      <c r="C4566" t="s">
        <v>194</v>
      </c>
      <c r="D4566" t="s">
        <v>4963</v>
      </c>
      <c r="E4566" s="190" t="s">
        <v>2337</v>
      </c>
    </row>
    <row r="4567" spans="1:5" hidden="1" x14ac:dyDescent="0.25">
      <c r="A4567">
        <v>39718</v>
      </c>
      <c r="B4567" t="s">
        <v>4667</v>
      </c>
      <c r="C4567" t="s">
        <v>194</v>
      </c>
      <c r="D4567" t="s">
        <v>4963</v>
      </c>
      <c r="E4567" s="190" t="s">
        <v>5892</v>
      </c>
    </row>
    <row r="4568" spans="1:5" hidden="1" x14ac:dyDescent="0.25">
      <c r="A4568">
        <v>9813</v>
      </c>
      <c r="B4568" t="s">
        <v>4668</v>
      </c>
      <c r="C4568" t="s">
        <v>194</v>
      </c>
      <c r="D4568" t="s">
        <v>4977</v>
      </c>
      <c r="E4568" s="190" t="s">
        <v>228</v>
      </c>
    </row>
    <row r="4569" spans="1:5" hidden="1" x14ac:dyDescent="0.25">
      <c r="A4569">
        <v>9815</v>
      </c>
      <c r="B4569" t="s">
        <v>4669</v>
      </c>
      <c r="C4569" t="s">
        <v>194</v>
      </c>
      <c r="D4569" t="s">
        <v>4977</v>
      </c>
      <c r="E4569" s="190" t="s">
        <v>5303</v>
      </c>
    </row>
    <row r="4570" spans="1:5" hidden="1" x14ac:dyDescent="0.25">
      <c r="A4570">
        <v>44543</v>
      </c>
      <c r="B4570" t="s">
        <v>4670</v>
      </c>
      <c r="C4570" t="s">
        <v>194</v>
      </c>
      <c r="D4570" t="s">
        <v>4977</v>
      </c>
      <c r="E4570" s="190" t="s">
        <v>9185</v>
      </c>
    </row>
    <row r="4571" spans="1:5" hidden="1" x14ac:dyDescent="0.25">
      <c r="A4571">
        <v>44526</v>
      </c>
      <c r="B4571" t="s">
        <v>4671</v>
      </c>
      <c r="C4571" t="s">
        <v>194</v>
      </c>
      <c r="D4571" t="s">
        <v>4977</v>
      </c>
      <c r="E4571" s="190" t="s">
        <v>9186</v>
      </c>
    </row>
    <row r="4572" spans="1:5" hidden="1" x14ac:dyDescent="0.25">
      <c r="A4572">
        <v>44545</v>
      </c>
      <c r="B4572" t="s">
        <v>4672</v>
      </c>
      <c r="C4572" t="s">
        <v>194</v>
      </c>
      <c r="D4572" t="s">
        <v>4977</v>
      </c>
      <c r="E4572" s="190" t="s">
        <v>9187</v>
      </c>
    </row>
    <row r="4573" spans="1:5" hidden="1" x14ac:dyDescent="0.25">
      <c r="A4573">
        <v>44525</v>
      </c>
      <c r="B4573" t="s">
        <v>4673</v>
      </c>
      <c r="C4573" t="s">
        <v>194</v>
      </c>
      <c r="D4573" t="s">
        <v>4977</v>
      </c>
      <c r="E4573" s="190" t="s">
        <v>9188</v>
      </c>
    </row>
    <row r="4574" spans="1:5" hidden="1" x14ac:dyDescent="0.25">
      <c r="A4574">
        <v>44547</v>
      </c>
      <c r="B4574" t="s">
        <v>4674</v>
      </c>
      <c r="C4574" t="s">
        <v>194</v>
      </c>
      <c r="D4574" t="s">
        <v>4977</v>
      </c>
      <c r="E4574" s="190" t="s">
        <v>9189</v>
      </c>
    </row>
    <row r="4575" spans="1:5" hidden="1" x14ac:dyDescent="0.25">
      <c r="A4575">
        <v>44519</v>
      </c>
      <c r="B4575" t="s">
        <v>4675</v>
      </c>
      <c r="C4575" t="s">
        <v>194</v>
      </c>
      <c r="D4575" t="s">
        <v>4977</v>
      </c>
      <c r="E4575" s="190" t="s">
        <v>9190</v>
      </c>
    </row>
    <row r="4576" spans="1:5" hidden="1" x14ac:dyDescent="0.25">
      <c r="A4576">
        <v>44520</v>
      </c>
      <c r="B4576" t="s">
        <v>4676</v>
      </c>
      <c r="C4576" t="s">
        <v>194</v>
      </c>
      <c r="D4576" t="s">
        <v>4977</v>
      </c>
      <c r="E4576" s="190" t="s">
        <v>9191</v>
      </c>
    </row>
    <row r="4577" spans="1:5" hidden="1" x14ac:dyDescent="0.25">
      <c r="A4577">
        <v>44521</v>
      </c>
      <c r="B4577" t="s">
        <v>4677</v>
      </c>
      <c r="C4577" t="s">
        <v>194</v>
      </c>
      <c r="D4577" t="s">
        <v>4977</v>
      </c>
      <c r="E4577" s="190" t="s">
        <v>7228</v>
      </c>
    </row>
    <row r="4578" spans="1:5" hidden="1" x14ac:dyDescent="0.25">
      <c r="A4578">
        <v>44522</v>
      </c>
      <c r="B4578" t="s">
        <v>4678</v>
      </c>
      <c r="C4578" t="s">
        <v>194</v>
      </c>
      <c r="D4578" t="s">
        <v>4977</v>
      </c>
      <c r="E4578" s="190" t="s">
        <v>9192</v>
      </c>
    </row>
    <row r="4579" spans="1:5" hidden="1" x14ac:dyDescent="0.25">
      <c r="A4579">
        <v>44523</v>
      </c>
      <c r="B4579" t="s">
        <v>4679</v>
      </c>
      <c r="C4579" t="s">
        <v>194</v>
      </c>
      <c r="D4579" t="s">
        <v>4977</v>
      </c>
      <c r="E4579" s="190" t="s">
        <v>9193</v>
      </c>
    </row>
    <row r="4580" spans="1:5" hidden="1" x14ac:dyDescent="0.25">
      <c r="A4580">
        <v>44527</v>
      </c>
      <c r="B4580" t="s">
        <v>4680</v>
      </c>
      <c r="C4580" t="s">
        <v>194</v>
      </c>
      <c r="D4580" t="s">
        <v>4977</v>
      </c>
      <c r="E4580" s="190" t="s">
        <v>9194</v>
      </c>
    </row>
    <row r="4581" spans="1:5" hidden="1" x14ac:dyDescent="0.25">
      <c r="A4581">
        <v>44524</v>
      </c>
      <c r="B4581" t="s">
        <v>4681</v>
      </c>
      <c r="C4581" t="s">
        <v>194</v>
      </c>
      <c r="D4581" t="s">
        <v>4977</v>
      </c>
      <c r="E4581" s="190" t="s">
        <v>6342</v>
      </c>
    </row>
    <row r="4582" spans="1:5" hidden="1" x14ac:dyDescent="0.25">
      <c r="A4582">
        <v>44542</v>
      </c>
      <c r="B4582" t="s">
        <v>4682</v>
      </c>
      <c r="C4582" t="s">
        <v>194</v>
      </c>
      <c r="D4582" t="s">
        <v>4977</v>
      </c>
      <c r="E4582" s="190" t="s">
        <v>9195</v>
      </c>
    </row>
    <row r="4583" spans="1:5" hidden="1" x14ac:dyDescent="0.25">
      <c r="A4583">
        <v>9877</v>
      </c>
      <c r="B4583" t="s">
        <v>4683</v>
      </c>
      <c r="C4583" t="s">
        <v>194</v>
      </c>
      <c r="D4583" t="s">
        <v>4963</v>
      </c>
      <c r="E4583" s="190" t="s">
        <v>9196</v>
      </c>
    </row>
    <row r="4584" spans="1:5" hidden="1" x14ac:dyDescent="0.25">
      <c r="A4584">
        <v>9878</v>
      </c>
      <c r="B4584" t="s">
        <v>4684</v>
      </c>
      <c r="C4584" t="s">
        <v>194</v>
      </c>
      <c r="D4584" t="s">
        <v>4963</v>
      </c>
      <c r="E4584" s="190" t="s">
        <v>9197</v>
      </c>
    </row>
    <row r="4585" spans="1:5" hidden="1" x14ac:dyDescent="0.25">
      <c r="A4585">
        <v>41986</v>
      </c>
      <c r="B4585" t="s">
        <v>7023</v>
      </c>
      <c r="C4585" t="s">
        <v>194</v>
      </c>
      <c r="D4585" t="s">
        <v>4963</v>
      </c>
      <c r="E4585" s="190" t="s">
        <v>6236</v>
      </c>
    </row>
    <row r="4586" spans="1:5" hidden="1" x14ac:dyDescent="0.25">
      <c r="A4586">
        <v>43422</v>
      </c>
      <c r="B4586" t="s">
        <v>4685</v>
      </c>
      <c r="C4586" t="s">
        <v>194</v>
      </c>
      <c r="D4586" t="s">
        <v>4963</v>
      </c>
      <c r="E4586" s="190" t="s">
        <v>6237</v>
      </c>
    </row>
    <row r="4587" spans="1:5" hidden="1" x14ac:dyDescent="0.25">
      <c r="A4587">
        <v>41987</v>
      </c>
      <c r="B4587" t="s">
        <v>4686</v>
      </c>
      <c r="C4587" t="s">
        <v>194</v>
      </c>
      <c r="D4587" t="s">
        <v>4963</v>
      </c>
      <c r="E4587" s="190" t="s">
        <v>6238</v>
      </c>
    </row>
    <row r="4588" spans="1:5" hidden="1" x14ac:dyDescent="0.25">
      <c r="A4588">
        <v>41988</v>
      </c>
      <c r="B4588" t="s">
        <v>4687</v>
      </c>
      <c r="C4588" t="s">
        <v>194</v>
      </c>
      <c r="D4588" t="s">
        <v>4963</v>
      </c>
      <c r="E4588" s="190" t="s">
        <v>6239</v>
      </c>
    </row>
    <row r="4589" spans="1:5" hidden="1" x14ac:dyDescent="0.25">
      <c r="A4589">
        <v>41697</v>
      </c>
      <c r="B4589" t="s">
        <v>4688</v>
      </c>
      <c r="C4589" t="s">
        <v>194</v>
      </c>
      <c r="D4589" t="s">
        <v>4963</v>
      </c>
      <c r="E4589" s="190" t="s">
        <v>6240</v>
      </c>
    </row>
    <row r="4590" spans="1:5" hidden="1" x14ac:dyDescent="0.25">
      <c r="A4590">
        <v>41985</v>
      </c>
      <c r="B4590" t="s">
        <v>4689</v>
      </c>
      <c r="C4590" t="s">
        <v>194</v>
      </c>
      <c r="D4590" t="s">
        <v>4963</v>
      </c>
      <c r="E4590" s="190" t="s">
        <v>6241</v>
      </c>
    </row>
    <row r="4591" spans="1:5" hidden="1" x14ac:dyDescent="0.25">
      <c r="A4591">
        <v>41699</v>
      </c>
      <c r="B4591" t="s">
        <v>4690</v>
      </c>
      <c r="C4591" t="s">
        <v>194</v>
      </c>
      <c r="D4591" t="s">
        <v>4963</v>
      </c>
      <c r="E4591" s="190" t="s">
        <v>6242</v>
      </c>
    </row>
    <row r="4592" spans="1:5" hidden="1" x14ac:dyDescent="0.25">
      <c r="A4592">
        <v>38053</v>
      </c>
      <c r="B4592" t="s">
        <v>4691</v>
      </c>
      <c r="C4592" t="s">
        <v>194</v>
      </c>
      <c r="D4592" t="s">
        <v>4977</v>
      </c>
      <c r="E4592" s="190" t="s">
        <v>9198</v>
      </c>
    </row>
    <row r="4593" spans="1:5" hidden="1" x14ac:dyDescent="0.25">
      <c r="A4593">
        <v>38054</v>
      </c>
      <c r="B4593" t="s">
        <v>4692</v>
      </c>
      <c r="C4593" t="s">
        <v>194</v>
      </c>
      <c r="D4593" t="s">
        <v>4977</v>
      </c>
      <c r="E4593" s="190" t="s">
        <v>9199</v>
      </c>
    </row>
    <row r="4594" spans="1:5" hidden="1" x14ac:dyDescent="0.25">
      <c r="A4594">
        <v>38052</v>
      </c>
      <c r="B4594" t="s">
        <v>4693</v>
      </c>
      <c r="C4594" t="s">
        <v>194</v>
      </c>
      <c r="D4594" t="s">
        <v>4977</v>
      </c>
      <c r="E4594" s="190" t="s">
        <v>9200</v>
      </c>
    </row>
    <row r="4595" spans="1:5" hidden="1" x14ac:dyDescent="0.25">
      <c r="A4595">
        <v>38051</v>
      </c>
      <c r="B4595" t="s">
        <v>4694</v>
      </c>
      <c r="C4595" t="s">
        <v>194</v>
      </c>
      <c r="D4595" t="s">
        <v>4977</v>
      </c>
      <c r="E4595" s="190" t="s">
        <v>4957</v>
      </c>
    </row>
    <row r="4596" spans="1:5" hidden="1" x14ac:dyDescent="0.25">
      <c r="A4596">
        <v>38787</v>
      </c>
      <c r="B4596" t="s">
        <v>6243</v>
      </c>
      <c r="C4596" t="s">
        <v>194</v>
      </c>
      <c r="D4596" t="s">
        <v>4977</v>
      </c>
      <c r="E4596" s="190" t="s">
        <v>2643</v>
      </c>
    </row>
    <row r="4597" spans="1:5" hidden="1" x14ac:dyDescent="0.25">
      <c r="A4597">
        <v>38825</v>
      </c>
      <c r="B4597" t="s">
        <v>6244</v>
      </c>
      <c r="C4597" t="s">
        <v>194</v>
      </c>
      <c r="D4597" t="s">
        <v>4977</v>
      </c>
      <c r="E4597" s="190" t="s">
        <v>290</v>
      </c>
    </row>
    <row r="4598" spans="1:5" hidden="1" x14ac:dyDescent="0.25">
      <c r="A4598">
        <v>38826</v>
      </c>
      <c r="B4598" t="s">
        <v>6245</v>
      </c>
      <c r="C4598" t="s">
        <v>194</v>
      </c>
      <c r="D4598" t="s">
        <v>4977</v>
      </c>
      <c r="E4598" s="190" t="s">
        <v>8145</v>
      </c>
    </row>
    <row r="4599" spans="1:5" hidden="1" x14ac:dyDescent="0.25">
      <c r="A4599">
        <v>38827</v>
      </c>
      <c r="B4599" t="s">
        <v>6246</v>
      </c>
      <c r="C4599" t="s">
        <v>194</v>
      </c>
      <c r="D4599" t="s">
        <v>4977</v>
      </c>
      <c r="E4599" s="190" t="s">
        <v>6816</v>
      </c>
    </row>
    <row r="4600" spans="1:5" hidden="1" x14ac:dyDescent="0.25">
      <c r="A4600">
        <v>38828</v>
      </c>
      <c r="B4600" t="s">
        <v>9201</v>
      </c>
      <c r="C4600" t="s">
        <v>194</v>
      </c>
      <c r="D4600" t="s">
        <v>4977</v>
      </c>
      <c r="E4600" s="190" t="s">
        <v>1996</v>
      </c>
    </row>
    <row r="4601" spans="1:5" hidden="1" x14ac:dyDescent="0.25">
      <c r="A4601">
        <v>38829</v>
      </c>
      <c r="B4601" t="s">
        <v>9202</v>
      </c>
      <c r="C4601" t="s">
        <v>194</v>
      </c>
      <c r="D4601" t="s">
        <v>4977</v>
      </c>
      <c r="E4601" s="190" t="s">
        <v>6604</v>
      </c>
    </row>
    <row r="4602" spans="1:5" hidden="1" x14ac:dyDescent="0.25">
      <c r="A4602">
        <v>38830</v>
      </c>
      <c r="B4602" t="s">
        <v>9203</v>
      </c>
      <c r="C4602" t="s">
        <v>194</v>
      </c>
      <c r="D4602" t="s">
        <v>4977</v>
      </c>
      <c r="E4602" s="190" t="s">
        <v>2111</v>
      </c>
    </row>
    <row r="4603" spans="1:5" hidden="1" x14ac:dyDescent="0.25">
      <c r="A4603">
        <v>38831</v>
      </c>
      <c r="B4603" t="s">
        <v>9204</v>
      </c>
      <c r="C4603" t="s">
        <v>194</v>
      </c>
      <c r="D4603" t="s">
        <v>4977</v>
      </c>
      <c r="E4603" s="190" t="s">
        <v>9205</v>
      </c>
    </row>
    <row r="4604" spans="1:5" hidden="1" x14ac:dyDescent="0.25">
      <c r="A4604">
        <v>36274</v>
      </c>
      <c r="B4604" t="s">
        <v>4695</v>
      </c>
      <c r="C4604" t="s">
        <v>194</v>
      </c>
      <c r="D4604" t="s">
        <v>4977</v>
      </c>
      <c r="E4604" s="190" t="s">
        <v>371</v>
      </c>
    </row>
    <row r="4605" spans="1:5" hidden="1" x14ac:dyDescent="0.25">
      <c r="A4605">
        <v>36278</v>
      </c>
      <c r="B4605" t="s">
        <v>4696</v>
      </c>
      <c r="C4605" t="s">
        <v>194</v>
      </c>
      <c r="D4605" t="s">
        <v>4977</v>
      </c>
      <c r="E4605" s="190" t="s">
        <v>6247</v>
      </c>
    </row>
    <row r="4606" spans="1:5" hidden="1" x14ac:dyDescent="0.25">
      <c r="A4606">
        <v>38977</v>
      </c>
      <c r="B4606" t="s">
        <v>4697</v>
      </c>
      <c r="C4606" t="s">
        <v>194</v>
      </c>
      <c r="D4606" t="s">
        <v>4977</v>
      </c>
      <c r="E4606" s="190" t="s">
        <v>6248</v>
      </c>
    </row>
    <row r="4607" spans="1:5" hidden="1" x14ac:dyDescent="0.25">
      <c r="A4607">
        <v>38971</v>
      </c>
      <c r="B4607" t="s">
        <v>4698</v>
      </c>
      <c r="C4607" t="s">
        <v>194</v>
      </c>
      <c r="D4607" t="s">
        <v>4977</v>
      </c>
      <c r="E4607" s="190" t="s">
        <v>416</v>
      </c>
    </row>
    <row r="4608" spans="1:5" hidden="1" x14ac:dyDescent="0.25">
      <c r="A4608">
        <v>38972</v>
      </c>
      <c r="B4608" t="s">
        <v>4700</v>
      </c>
      <c r="C4608" t="s">
        <v>194</v>
      </c>
      <c r="D4608" t="s">
        <v>4977</v>
      </c>
      <c r="E4608" s="190" t="s">
        <v>1772</v>
      </c>
    </row>
    <row r="4609" spans="1:5" hidden="1" x14ac:dyDescent="0.25">
      <c r="A4609">
        <v>38973</v>
      </c>
      <c r="B4609" t="s">
        <v>4701</v>
      </c>
      <c r="C4609" t="s">
        <v>194</v>
      </c>
      <c r="D4609" t="s">
        <v>4977</v>
      </c>
      <c r="E4609" s="190" t="s">
        <v>2547</v>
      </c>
    </row>
    <row r="4610" spans="1:5" hidden="1" x14ac:dyDescent="0.25">
      <c r="A4610">
        <v>38974</v>
      </c>
      <c r="B4610" t="s">
        <v>4702</v>
      </c>
      <c r="C4610" t="s">
        <v>194</v>
      </c>
      <c r="D4610" t="s">
        <v>4977</v>
      </c>
      <c r="E4610" s="190" t="s">
        <v>6249</v>
      </c>
    </row>
    <row r="4611" spans="1:5" hidden="1" x14ac:dyDescent="0.25">
      <c r="A4611">
        <v>38975</v>
      </c>
      <c r="B4611" t="s">
        <v>4703</v>
      </c>
      <c r="C4611" t="s">
        <v>194</v>
      </c>
      <c r="D4611" t="s">
        <v>4977</v>
      </c>
      <c r="E4611" s="190" t="s">
        <v>5089</v>
      </c>
    </row>
    <row r="4612" spans="1:5" hidden="1" x14ac:dyDescent="0.25">
      <c r="A4612">
        <v>38976</v>
      </c>
      <c r="B4612" t="s">
        <v>4704</v>
      </c>
      <c r="C4612" t="s">
        <v>194</v>
      </c>
      <c r="D4612" t="s">
        <v>4977</v>
      </c>
      <c r="E4612" s="190" t="s">
        <v>6250</v>
      </c>
    </row>
    <row r="4613" spans="1:5" hidden="1" x14ac:dyDescent="0.25">
      <c r="A4613">
        <v>44176</v>
      </c>
      <c r="B4613" t="s">
        <v>6251</v>
      </c>
      <c r="C4613" t="s">
        <v>194</v>
      </c>
      <c r="D4613" t="s">
        <v>4977</v>
      </c>
      <c r="E4613" s="190" t="s">
        <v>258</v>
      </c>
    </row>
    <row r="4614" spans="1:5" hidden="1" x14ac:dyDescent="0.25">
      <c r="A4614">
        <v>38986</v>
      </c>
      <c r="B4614" t="s">
        <v>4705</v>
      </c>
      <c r="C4614" t="s">
        <v>194</v>
      </c>
      <c r="D4614" t="s">
        <v>4977</v>
      </c>
      <c r="E4614" s="190" t="s">
        <v>6252</v>
      </c>
    </row>
    <row r="4615" spans="1:5" hidden="1" x14ac:dyDescent="0.25">
      <c r="A4615">
        <v>38978</v>
      </c>
      <c r="B4615" t="s">
        <v>4706</v>
      </c>
      <c r="C4615" t="s">
        <v>194</v>
      </c>
      <c r="D4615" t="s">
        <v>4977</v>
      </c>
      <c r="E4615" s="190" t="s">
        <v>6253</v>
      </c>
    </row>
    <row r="4616" spans="1:5" hidden="1" x14ac:dyDescent="0.25">
      <c r="A4616">
        <v>38979</v>
      </c>
      <c r="B4616" t="s">
        <v>4707</v>
      </c>
      <c r="C4616" t="s">
        <v>194</v>
      </c>
      <c r="D4616" t="s">
        <v>4977</v>
      </c>
      <c r="E4616" s="190" t="s">
        <v>6254</v>
      </c>
    </row>
    <row r="4617" spans="1:5" hidden="1" x14ac:dyDescent="0.25">
      <c r="A4617">
        <v>38980</v>
      </c>
      <c r="B4617" t="s">
        <v>4708</v>
      </c>
      <c r="C4617" t="s">
        <v>194</v>
      </c>
      <c r="D4617" t="s">
        <v>4977</v>
      </c>
      <c r="E4617" s="190" t="s">
        <v>4247</v>
      </c>
    </row>
    <row r="4618" spans="1:5" hidden="1" x14ac:dyDescent="0.25">
      <c r="A4618">
        <v>38981</v>
      </c>
      <c r="B4618" t="s">
        <v>4709</v>
      </c>
      <c r="C4618" t="s">
        <v>194</v>
      </c>
      <c r="D4618" t="s">
        <v>4977</v>
      </c>
      <c r="E4618" s="190" t="s">
        <v>5561</v>
      </c>
    </row>
    <row r="4619" spans="1:5" hidden="1" x14ac:dyDescent="0.25">
      <c r="A4619">
        <v>38982</v>
      </c>
      <c r="B4619" t="s">
        <v>4711</v>
      </c>
      <c r="C4619" t="s">
        <v>194</v>
      </c>
      <c r="D4619" t="s">
        <v>4977</v>
      </c>
      <c r="E4619" s="190" t="s">
        <v>6255</v>
      </c>
    </row>
    <row r="4620" spans="1:5" hidden="1" x14ac:dyDescent="0.25">
      <c r="A4620">
        <v>38983</v>
      </c>
      <c r="B4620" t="s">
        <v>4712</v>
      </c>
      <c r="C4620" t="s">
        <v>194</v>
      </c>
      <c r="D4620" t="s">
        <v>4977</v>
      </c>
      <c r="E4620" s="190" t="s">
        <v>6256</v>
      </c>
    </row>
    <row r="4621" spans="1:5" hidden="1" x14ac:dyDescent="0.25">
      <c r="A4621">
        <v>38984</v>
      </c>
      <c r="B4621" t="s">
        <v>4713</v>
      </c>
      <c r="C4621" t="s">
        <v>194</v>
      </c>
      <c r="D4621" t="s">
        <v>4977</v>
      </c>
      <c r="E4621" s="190" t="s">
        <v>6257</v>
      </c>
    </row>
    <row r="4622" spans="1:5" hidden="1" x14ac:dyDescent="0.25">
      <c r="A4622">
        <v>38985</v>
      </c>
      <c r="B4622" t="s">
        <v>4714</v>
      </c>
      <c r="C4622" t="s">
        <v>194</v>
      </c>
      <c r="D4622" t="s">
        <v>4977</v>
      </c>
      <c r="E4622" s="190" t="s">
        <v>6258</v>
      </c>
    </row>
    <row r="4623" spans="1:5" hidden="1" x14ac:dyDescent="0.25">
      <c r="A4623">
        <v>9836</v>
      </c>
      <c r="B4623" t="s">
        <v>4715</v>
      </c>
      <c r="C4623" t="s">
        <v>194</v>
      </c>
      <c r="D4623" t="s">
        <v>4966</v>
      </c>
      <c r="E4623" s="190" t="s">
        <v>407</v>
      </c>
    </row>
    <row r="4624" spans="1:5" hidden="1" x14ac:dyDescent="0.25">
      <c r="A4624">
        <v>20065</v>
      </c>
      <c r="B4624" t="s">
        <v>4716</v>
      </c>
      <c r="C4624" t="s">
        <v>194</v>
      </c>
      <c r="D4624" t="s">
        <v>4963</v>
      </c>
      <c r="E4624" s="190" t="s">
        <v>5923</v>
      </c>
    </row>
    <row r="4625" spans="1:5" hidden="1" x14ac:dyDescent="0.25">
      <c r="A4625">
        <v>9835</v>
      </c>
      <c r="B4625" t="s">
        <v>4717</v>
      </c>
      <c r="C4625" t="s">
        <v>194</v>
      </c>
      <c r="D4625" t="s">
        <v>4963</v>
      </c>
      <c r="E4625" s="190" t="s">
        <v>7120</v>
      </c>
    </row>
    <row r="4626" spans="1:5" hidden="1" x14ac:dyDescent="0.25">
      <c r="A4626">
        <v>38032</v>
      </c>
      <c r="B4626" t="s">
        <v>6259</v>
      </c>
      <c r="C4626" t="s">
        <v>194</v>
      </c>
      <c r="D4626" t="s">
        <v>4963</v>
      </c>
      <c r="E4626" s="190" t="s">
        <v>5724</v>
      </c>
    </row>
    <row r="4627" spans="1:5" hidden="1" x14ac:dyDescent="0.25">
      <c r="A4627">
        <v>38033</v>
      </c>
      <c r="B4627" t="s">
        <v>6260</v>
      </c>
      <c r="C4627" t="s">
        <v>194</v>
      </c>
      <c r="D4627" t="s">
        <v>4963</v>
      </c>
      <c r="E4627" s="190" t="s">
        <v>9206</v>
      </c>
    </row>
    <row r="4628" spans="1:5" hidden="1" x14ac:dyDescent="0.25">
      <c r="A4628">
        <v>38034</v>
      </c>
      <c r="B4628" t="s">
        <v>6261</v>
      </c>
      <c r="C4628" t="s">
        <v>194</v>
      </c>
      <c r="D4628" t="s">
        <v>4963</v>
      </c>
      <c r="E4628" s="190" t="s">
        <v>9207</v>
      </c>
    </row>
    <row r="4629" spans="1:5" hidden="1" x14ac:dyDescent="0.25">
      <c r="A4629">
        <v>38035</v>
      </c>
      <c r="B4629" t="s">
        <v>6262</v>
      </c>
      <c r="C4629" t="s">
        <v>194</v>
      </c>
      <c r="D4629" t="s">
        <v>4963</v>
      </c>
      <c r="E4629" s="190" t="s">
        <v>9208</v>
      </c>
    </row>
    <row r="4630" spans="1:5" hidden="1" x14ac:dyDescent="0.25">
      <c r="A4630">
        <v>38036</v>
      </c>
      <c r="B4630" t="s">
        <v>6263</v>
      </c>
      <c r="C4630" t="s">
        <v>194</v>
      </c>
      <c r="D4630" t="s">
        <v>4963</v>
      </c>
      <c r="E4630" s="190" t="s">
        <v>9209</v>
      </c>
    </row>
    <row r="4631" spans="1:5" hidden="1" x14ac:dyDescent="0.25">
      <c r="A4631">
        <v>38037</v>
      </c>
      <c r="B4631" t="s">
        <v>6264</v>
      </c>
      <c r="C4631" t="s">
        <v>194</v>
      </c>
      <c r="D4631" t="s">
        <v>4963</v>
      </c>
      <c r="E4631" s="190" t="s">
        <v>9210</v>
      </c>
    </row>
    <row r="4632" spans="1:5" hidden="1" x14ac:dyDescent="0.25">
      <c r="A4632">
        <v>9850</v>
      </c>
      <c r="B4632" t="s">
        <v>4718</v>
      </c>
      <c r="C4632" t="s">
        <v>194</v>
      </c>
      <c r="D4632" t="s">
        <v>4977</v>
      </c>
      <c r="E4632" s="190" t="s">
        <v>6265</v>
      </c>
    </row>
    <row r="4633" spans="1:5" hidden="1" x14ac:dyDescent="0.25">
      <c r="A4633">
        <v>9853</v>
      </c>
      <c r="B4633" t="s">
        <v>4719</v>
      </c>
      <c r="C4633" t="s">
        <v>194</v>
      </c>
      <c r="D4633" t="s">
        <v>4977</v>
      </c>
      <c r="E4633" s="190" t="s">
        <v>6266</v>
      </c>
    </row>
    <row r="4634" spans="1:5" hidden="1" x14ac:dyDescent="0.25">
      <c r="A4634">
        <v>9854</v>
      </c>
      <c r="B4634" t="s">
        <v>4720</v>
      </c>
      <c r="C4634" t="s">
        <v>194</v>
      </c>
      <c r="D4634" t="s">
        <v>4977</v>
      </c>
      <c r="E4634" s="190" t="s">
        <v>6267</v>
      </c>
    </row>
    <row r="4635" spans="1:5" hidden="1" x14ac:dyDescent="0.25">
      <c r="A4635">
        <v>9851</v>
      </c>
      <c r="B4635" t="s">
        <v>4721</v>
      </c>
      <c r="C4635" t="s">
        <v>194</v>
      </c>
      <c r="D4635" t="s">
        <v>4977</v>
      </c>
      <c r="E4635" s="190" t="s">
        <v>5928</v>
      </c>
    </row>
    <row r="4636" spans="1:5" hidden="1" x14ac:dyDescent="0.25">
      <c r="A4636">
        <v>9825</v>
      </c>
      <c r="B4636" t="s">
        <v>4722</v>
      </c>
      <c r="C4636" t="s">
        <v>194</v>
      </c>
      <c r="D4636" t="s">
        <v>4977</v>
      </c>
      <c r="E4636" s="190" t="s">
        <v>9211</v>
      </c>
    </row>
    <row r="4637" spans="1:5" hidden="1" x14ac:dyDescent="0.25">
      <c r="A4637">
        <v>9828</v>
      </c>
      <c r="B4637" t="s">
        <v>4723</v>
      </c>
      <c r="C4637" t="s">
        <v>194</v>
      </c>
      <c r="D4637" t="s">
        <v>4977</v>
      </c>
      <c r="E4637" s="190" t="s">
        <v>9212</v>
      </c>
    </row>
    <row r="4638" spans="1:5" hidden="1" x14ac:dyDescent="0.25">
      <c r="A4638">
        <v>9829</v>
      </c>
      <c r="B4638" t="s">
        <v>4724</v>
      </c>
      <c r="C4638" t="s">
        <v>194</v>
      </c>
      <c r="D4638" t="s">
        <v>4977</v>
      </c>
      <c r="E4638" s="190" t="s">
        <v>9213</v>
      </c>
    </row>
    <row r="4639" spans="1:5" hidden="1" x14ac:dyDescent="0.25">
      <c r="A4639">
        <v>9826</v>
      </c>
      <c r="B4639" t="s">
        <v>4725</v>
      </c>
      <c r="C4639" t="s">
        <v>194</v>
      </c>
      <c r="D4639" t="s">
        <v>4977</v>
      </c>
      <c r="E4639" s="190" t="s">
        <v>9214</v>
      </c>
    </row>
    <row r="4640" spans="1:5" hidden="1" x14ac:dyDescent="0.25">
      <c r="A4640">
        <v>9827</v>
      </c>
      <c r="B4640" t="s">
        <v>4726</v>
      </c>
      <c r="C4640" t="s">
        <v>194</v>
      </c>
      <c r="D4640" t="s">
        <v>4977</v>
      </c>
      <c r="E4640" s="190" t="s">
        <v>9215</v>
      </c>
    </row>
    <row r="4641" spans="1:5" hidden="1" x14ac:dyDescent="0.25">
      <c r="A4641">
        <v>36374</v>
      </c>
      <c r="B4641" t="s">
        <v>4727</v>
      </c>
      <c r="C4641" t="s">
        <v>194</v>
      </c>
      <c r="D4641" t="s">
        <v>4977</v>
      </c>
      <c r="E4641" s="190" t="s">
        <v>9216</v>
      </c>
    </row>
    <row r="4642" spans="1:5" hidden="1" x14ac:dyDescent="0.25">
      <c r="A4642">
        <v>36084</v>
      </c>
      <c r="B4642" t="s">
        <v>4728</v>
      </c>
      <c r="C4642" t="s">
        <v>194</v>
      </c>
      <c r="D4642" t="s">
        <v>4977</v>
      </c>
      <c r="E4642" s="190" t="s">
        <v>6603</v>
      </c>
    </row>
    <row r="4643" spans="1:5" hidden="1" x14ac:dyDescent="0.25">
      <c r="A4643">
        <v>36373</v>
      </c>
      <c r="B4643" t="s">
        <v>4729</v>
      </c>
      <c r="C4643" t="s">
        <v>194</v>
      </c>
      <c r="D4643" t="s">
        <v>4977</v>
      </c>
      <c r="E4643" s="190" t="s">
        <v>6710</v>
      </c>
    </row>
    <row r="4644" spans="1:5" hidden="1" x14ac:dyDescent="0.25">
      <c r="A4644">
        <v>36377</v>
      </c>
      <c r="B4644" t="s">
        <v>4730</v>
      </c>
      <c r="C4644" t="s">
        <v>194</v>
      </c>
      <c r="D4644" t="s">
        <v>4977</v>
      </c>
      <c r="E4644" s="190" t="s">
        <v>9217</v>
      </c>
    </row>
    <row r="4645" spans="1:5" hidden="1" x14ac:dyDescent="0.25">
      <c r="A4645">
        <v>36375</v>
      </c>
      <c r="B4645" t="s">
        <v>4731</v>
      </c>
      <c r="C4645" t="s">
        <v>194</v>
      </c>
      <c r="D4645" t="s">
        <v>4977</v>
      </c>
      <c r="E4645" s="190" t="s">
        <v>9218</v>
      </c>
    </row>
    <row r="4646" spans="1:5" hidden="1" x14ac:dyDescent="0.25">
      <c r="A4646">
        <v>36376</v>
      </c>
      <c r="B4646" t="s">
        <v>4732</v>
      </c>
      <c r="C4646" t="s">
        <v>194</v>
      </c>
      <c r="D4646" t="s">
        <v>4977</v>
      </c>
      <c r="E4646" s="190" t="s">
        <v>6086</v>
      </c>
    </row>
    <row r="4647" spans="1:5" hidden="1" x14ac:dyDescent="0.25">
      <c r="A4647">
        <v>36380</v>
      </c>
      <c r="B4647" t="s">
        <v>4733</v>
      </c>
      <c r="C4647" t="s">
        <v>194</v>
      </c>
      <c r="D4647" t="s">
        <v>4977</v>
      </c>
      <c r="E4647" s="190" t="s">
        <v>9219</v>
      </c>
    </row>
    <row r="4648" spans="1:5" hidden="1" x14ac:dyDescent="0.25">
      <c r="A4648">
        <v>36378</v>
      </c>
      <c r="B4648" t="s">
        <v>4734</v>
      </c>
      <c r="C4648" t="s">
        <v>194</v>
      </c>
      <c r="D4648" t="s">
        <v>4977</v>
      </c>
      <c r="E4648" s="190" t="s">
        <v>9220</v>
      </c>
    </row>
    <row r="4649" spans="1:5" hidden="1" x14ac:dyDescent="0.25">
      <c r="A4649">
        <v>36379</v>
      </c>
      <c r="B4649" t="s">
        <v>4735</v>
      </c>
      <c r="C4649" t="s">
        <v>194</v>
      </c>
      <c r="D4649" t="s">
        <v>4977</v>
      </c>
      <c r="E4649" s="190" t="s">
        <v>9221</v>
      </c>
    </row>
    <row r="4650" spans="1:5" hidden="1" x14ac:dyDescent="0.25">
      <c r="A4650">
        <v>9859</v>
      </c>
      <c r="B4650" t="s">
        <v>4736</v>
      </c>
      <c r="C4650" t="s">
        <v>194</v>
      </c>
      <c r="D4650" t="s">
        <v>4963</v>
      </c>
      <c r="E4650" s="190" t="s">
        <v>9222</v>
      </c>
    </row>
    <row r="4651" spans="1:5" hidden="1" x14ac:dyDescent="0.25">
      <c r="A4651">
        <v>9838</v>
      </c>
      <c r="B4651" t="s">
        <v>4737</v>
      </c>
      <c r="C4651" t="s">
        <v>194</v>
      </c>
      <c r="D4651" t="s">
        <v>4963</v>
      </c>
      <c r="E4651" s="190" t="s">
        <v>291</v>
      </c>
    </row>
    <row r="4652" spans="1:5" hidden="1" x14ac:dyDescent="0.25">
      <c r="A4652">
        <v>9837</v>
      </c>
      <c r="B4652" t="s">
        <v>4738</v>
      </c>
      <c r="C4652" t="s">
        <v>194</v>
      </c>
      <c r="D4652" t="s">
        <v>4963</v>
      </c>
      <c r="E4652" s="190" t="s">
        <v>6816</v>
      </c>
    </row>
    <row r="4653" spans="1:5" hidden="1" x14ac:dyDescent="0.25">
      <c r="A4653">
        <v>44315</v>
      </c>
      <c r="B4653" t="s">
        <v>6268</v>
      </c>
      <c r="C4653" t="s">
        <v>194</v>
      </c>
      <c r="D4653" t="s">
        <v>4963</v>
      </c>
      <c r="E4653" s="190" t="s">
        <v>9223</v>
      </c>
    </row>
    <row r="4654" spans="1:5" hidden="1" x14ac:dyDescent="0.25">
      <c r="A4654">
        <v>9863</v>
      </c>
      <c r="B4654" t="s">
        <v>4739</v>
      </c>
      <c r="C4654" t="s">
        <v>194</v>
      </c>
      <c r="D4654" t="s">
        <v>4963</v>
      </c>
      <c r="E4654" s="190" t="s">
        <v>9224</v>
      </c>
    </row>
    <row r="4655" spans="1:5" hidden="1" x14ac:dyDescent="0.25">
      <c r="A4655">
        <v>9860</v>
      </c>
      <c r="B4655" t="s">
        <v>4740</v>
      </c>
      <c r="C4655" t="s">
        <v>194</v>
      </c>
      <c r="D4655" t="s">
        <v>4963</v>
      </c>
      <c r="E4655" s="190" t="s">
        <v>9225</v>
      </c>
    </row>
    <row r="4656" spans="1:5" hidden="1" x14ac:dyDescent="0.25">
      <c r="A4656">
        <v>9862</v>
      </c>
      <c r="B4656" t="s">
        <v>4741</v>
      </c>
      <c r="C4656" t="s">
        <v>194</v>
      </c>
      <c r="D4656" t="s">
        <v>4963</v>
      </c>
      <c r="E4656" s="190" t="s">
        <v>9226</v>
      </c>
    </row>
    <row r="4657" spans="1:5" hidden="1" x14ac:dyDescent="0.25">
      <c r="A4657">
        <v>9861</v>
      </c>
      <c r="B4657" t="s">
        <v>4742</v>
      </c>
      <c r="C4657" t="s">
        <v>194</v>
      </c>
      <c r="D4657" t="s">
        <v>4963</v>
      </c>
      <c r="E4657" s="190" t="s">
        <v>7696</v>
      </c>
    </row>
    <row r="4658" spans="1:5" hidden="1" x14ac:dyDescent="0.25">
      <c r="A4658">
        <v>9856</v>
      </c>
      <c r="B4658" t="s">
        <v>4743</v>
      </c>
      <c r="C4658" t="s">
        <v>194</v>
      </c>
      <c r="D4658" t="s">
        <v>4963</v>
      </c>
      <c r="E4658" s="190" t="s">
        <v>9227</v>
      </c>
    </row>
    <row r="4659" spans="1:5" hidden="1" x14ac:dyDescent="0.25">
      <c r="A4659">
        <v>9866</v>
      </c>
      <c r="B4659" t="s">
        <v>4744</v>
      </c>
      <c r="C4659" t="s">
        <v>194</v>
      </c>
      <c r="D4659" t="s">
        <v>4963</v>
      </c>
      <c r="E4659" s="190" t="s">
        <v>5745</v>
      </c>
    </row>
    <row r="4660" spans="1:5" hidden="1" x14ac:dyDescent="0.25">
      <c r="A4660">
        <v>9841</v>
      </c>
      <c r="B4660" t="s">
        <v>6269</v>
      </c>
      <c r="C4660" t="s">
        <v>194</v>
      </c>
      <c r="D4660" t="s">
        <v>4963</v>
      </c>
      <c r="E4660" s="190" t="s">
        <v>6877</v>
      </c>
    </row>
    <row r="4661" spans="1:5" hidden="1" x14ac:dyDescent="0.25">
      <c r="A4661">
        <v>9840</v>
      </c>
      <c r="B4661" t="s">
        <v>6270</v>
      </c>
      <c r="C4661" t="s">
        <v>194</v>
      </c>
      <c r="D4661" t="s">
        <v>4963</v>
      </c>
      <c r="E4661" s="190" t="s">
        <v>6582</v>
      </c>
    </row>
    <row r="4662" spans="1:5" hidden="1" x14ac:dyDescent="0.25">
      <c r="A4662">
        <v>20067</v>
      </c>
      <c r="B4662" t="s">
        <v>6271</v>
      </c>
      <c r="C4662" t="s">
        <v>194</v>
      </c>
      <c r="D4662" t="s">
        <v>4963</v>
      </c>
      <c r="E4662" s="190" t="s">
        <v>6828</v>
      </c>
    </row>
    <row r="4663" spans="1:5" hidden="1" x14ac:dyDescent="0.25">
      <c r="A4663">
        <v>20068</v>
      </c>
      <c r="B4663" t="s">
        <v>6272</v>
      </c>
      <c r="C4663" t="s">
        <v>194</v>
      </c>
      <c r="D4663" t="s">
        <v>4963</v>
      </c>
      <c r="E4663" s="190" t="s">
        <v>9228</v>
      </c>
    </row>
    <row r="4664" spans="1:5" hidden="1" x14ac:dyDescent="0.25">
      <c r="A4664">
        <v>9839</v>
      </c>
      <c r="B4664" t="s">
        <v>6273</v>
      </c>
      <c r="C4664" t="s">
        <v>194</v>
      </c>
      <c r="D4664" t="s">
        <v>4963</v>
      </c>
      <c r="E4664" s="190" t="s">
        <v>9229</v>
      </c>
    </row>
    <row r="4665" spans="1:5" hidden="1" x14ac:dyDescent="0.25">
      <c r="A4665">
        <v>9870</v>
      </c>
      <c r="B4665" t="s">
        <v>6274</v>
      </c>
      <c r="C4665" t="s">
        <v>194</v>
      </c>
      <c r="D4665" t="s">
        <v>4963</v>
      </c>
      <c r="E4665" s="190" t="s">
        <v>9230</v>
      </c>
    </row>
    <row r="4666" spans="1:5" hidden="1" x14ac:dyDescent="0.25">
      <c r="A4666">
        <v>9867</v>
      </c>
      <c r="B4666" t="s">
        <v>6275</v>
      </c>
      <c r="C4666" t="s">
        <v>194</v>
      </c>
      <c r="D4666" t="s">
        <v>4963</v>
      </c>
      <c r="E4666" s="190" t="s">
        <v>5075</v>
      </c>
    </row>
    <row r="4667" spans="1:5" hidden="1" x14ac:dyDescent="0.25">
      <c r="A4667">
        <v>9868</v>
      </c>
      <c r="B4667" t="s">
        <v>6276</v>
      </c>
      <c r="C4667" t="s">
        <v>194</v>
      </c>
      <c r="D4667" t="s">
        <v>4966</v>
      </c>
      <c r="E4667" s="190" t="s">
        <v>9231</v>
      </c>
    </row>
    <row r="4668" spans="1:5" hidden="1" x14ac:dyDescent="0.25">
      <c r="A4668">
        <v>9869</v>
      </c>
      <c r="B4668" t="s">
        <v>6277</v>
      </c>
      <c r="C4668" t="s">
        <v>194</v>
      </c>
      <c r="D4668" t="s">
        <v>4963</v>
      </c>
      <c r="E4668" s="190" t="s">
        <v>9232</v>
      </c>
    </row>
    <row r="4669" spans="1:5" hidden="1" x14ac:dyDescent="0.25">
      <c r="A4669">
        <v>9874</v>
      </c>
      <c r="B4669" t="s">
        <v>6278</v>
      </c>
      <c r="C4669" t="s">
        <v>194</v>
      </c>
      <c r="D4669" t="s">
        <v>4963</v>
      </c>
      <c r="E4669" s="190" t="s">
        <v>6426</v>
      </c>
    </row>
    <row r="4670" spans="1:5" hidden="1" x14ac:dyDescent="0.25">
      <c r="A4670">
        <v>9875</v>
      </c>
      <c r="B4670" t="s">
        <v>6279</v>
      </c>
      <c r="C4670" t="s">
        <v>194</v>
      </c>
      <c r="D4670" t="s">
        <v>4963</v>
      </c>
      <c r="E4670" s="190" t="s">
        <v>9233</v>
      </c>
    </row>
    <row r="4671" spans="1:5" hidden="1" x14ac:dyDescent="0.25">
      <c r="A4671">
        <v>9873</v>
      </c>
      <c r="B4671" t="s">
        <v>6280</v>
      </c>
      <c r="C4671" t="s">
        <v>194</v>
      </c>
      <c r="D4671" t="s">
        <v>4963</v>
      </c>
      <c r="E4671" s="190" t="s">
        <v>9234</v>
      </c>
    </row>
    <row r="4672" spans="1:5" hidden="1" x14ac:dyDescent="0.25">
      <c r="A4672">
        <v>9871</v>
      </c>
      <c r="B4672" t="s">
        <v>6281</v>
      </c>
      <c r="C4672" t="s">
        <v>194</v>
      </c>
      <c r="D4672" t="s">
        <v>4963</v>
      </c>
      <c r="E4672" s="190" t="s">
        <v>9235</v>
      </c>
    </row>
    <row r="4673" spans="1:5" hidden="1" x14ac:dyDescent="0.25">
      <c r="A4673">
        <v>9872</v>
      </c>
      <c r="B4673" t="s">
        <v>6282</v>
      </c>
      <c r="C4673" t="s">
        <v>194</v>
      </c>
      <c r="D4673" t="s">
        <v>4963</v>
      </c>
      <c r="E4673" s="190" t="s">
        <v>9236</v>
      </c>
    </row>
    <row r="4674" spans="1:5" hidden="1" x14ac:dyDescent="0.25">
      <c r="A4674">
        <v>7667</v>
      </c>
      <c r="B4674" t="s">
        <v>4747</v>
      </c>
      <c r="C4674" t="s">
        <v>194</v>
      </c>
      <c r="D4674" t="s">
        <v>4963</v>
      </c>
      <c r="E4674" s="190" t="s">
        <v>6283</v>
      </c>
    </row>
    <row r="4675" spans="1:5" hidden="1" x14ac:dyDescent="0.25">
      <c r="A4675">
        <v>7660</v>
      </c>
      <c r="B4675" t="s">
        <v>4748</v>
      </c>
      <c r="C4675" t="s">
        <v>194</v>
      </c>
      <c r="D4675" t="s">
        <v>4963</v>
      </c>
      <c r="E4675" s="190" t="s">
        <v>6284</v>
      </c>
    </row>
    <row r="4676" spans="1:5" hidden="1" x14ac:dyDescent="0.25">
      <c r="A4676">
        <v>7676</v>
      </c>
      <c r="B4676" t="s">
        <v>4749</v>
      </c>
      <c r="C4676" t="s">
        <v>194</v>
      </c>
      <c r="D4676" t="s">
        <v>4963</v>
      </c>
      <c r="E4676" s="190" t="s">
        <v>6285</v>
      </c>
    </row>
    <row r="4677" spans="1:5" hidden="1" x14ac:dyDescent="0.25">
      <c r="A4677">
        <v>12426</v>
      </c>
      <c r="B4677" t="s">
        <v>4750</v>
      </c>
      <c r="C4677" t="s">
        <v>192</v>
      </c>
      <c r="D4677" t="s">
        <v>4963</v>
      </c>
      <c r="E4677" s="190" t="s">
        <v>8755</v>
      </c>
    </row>
    <row r="4678" spans="1:5" hidden="1" x14ac:dyDescent="0.25">
      <c r="A4678">
        <v>12425</v>
      </c>
      <c r="B4678" t="s">
        <v>4751</v>
      </c>
      <c r="C4678" t="s">
        <v>192</v>
      </c>
      <c r="D4678" t="s">
        <v>4963</v>
      </c>
      <c r="E4678" s="190" t="s">
        <v>9237</v>
      </c>
    </row>
    <row r="4679" spans="1:5" hidden="1" x14ac:dyDescent="0.25">
      <c r="A4679">
        <v>12427</v>
      </c>
      <c r="B4679" t="s">
        <v>4752</v>
      </c>
      <c r="C4679" t="s">
        <v>192</v>
      </c>
      <c r="D4679" t="s">
        <v>4963</v>
      </c>
      <c r="E4679" s="190" t="s">
        <v>9238</v>
      </c>
    </row>
    <row r="4680" spans="1:5" hidden="1" x14ac:dyDescent="0.25">
      <c r="A4680">
        <v>12428</v>
      </c>
      <c r="B4680" t="s">
        <v>4753</v>
      </c>
      <c r="C4680" t="s">
        <v>192</v>
      </c>
      <c r="D4680" t="s">
        <v>4963</v>
      </c>
      <c r="E4680" s="190" t="s">
        <v>9239</v>
      </c>
    </row>
    <row r="4681" spans="1:5" hidden="1" x14ac:dyDescent="0.25">
      <c r="A4681">
        <v>12430</v>
      </c>
      <c r="B4681" t="s">
        <v>4754</v>
      </c>
      <c r="C4681" t="s">
        <v>192</v>
      </c>
      <c r="D4681" t="s">
        <v>4963</v>
      </c>
      <c r="E4681" s="190" t="s">
        <v>9240</v>
      </c>
    </row>
    <row r="4682" spans="1:5" hidden="1" x14ac:dyDescent="0.25">
      <c r="A4682">
        <v>12429</v>
      </c>
      <c r="B4682" t="s">
        <v>4755</v>
      </c>
      <c r="C4682" t="s">
        <v>192</v>
      </c>
      <c r="D4682" t="s">
        <v>4963</v>
      </c>
      <c r="E4682" s="190" t="s">
        <v>9241</v>
      </c>
    </row>
    <row r="4683" spans="1:5" hidden="1" x14ac:dyDescent="0.25">
      <c r="A4683">
        <v>12431</v>
      </c>
      <c r="B4683" t="s">
        <v>4756</v>
      </c>
      <c r="C4683" t="s">
        <v>192</v>
      </c>
      <c r="D4683" t="s">
        <v>4963</v>
      </c>
      <c r="E4683" s="190" t="s">
        <v>9242</v>
      </c>
    </row>
    <row r="4684" spans="1:5" hidden="1" x14ac:dyDescent="0.25">
      <c r="A4684">
        <v>12432</v>
      </c>
      <c r="B4684" t="s">
        <v>4757</v>
      </c>
      <c r="C4684" t="s">
        <v>192</v>
      </c>
      <c r="D4684" t="s">
        <v>4963</v>
      </c>
      <c r="E4684" s="190" t="s">
        <v>9243</v>
      </c>
    </row>
    <row r="4685" spans="1:5" hidden="1" x14ac:dyDescent="0.25">
      <c r="A4685">
        <v>12434</v>
      </c>
      <c r="B4685" t="s">
        <v>4758</v>
      </c>
      <c r="C4685" t="s">
        <v>192</v>
      </c>
      <c r="D4685" t="s">
        <v>4963</v>
      </c>
      <c r="E4685" s="190" t="s">
        <v>9244</v>
      </c>
    </row>
    <row r="4686" spans="1:5" hidden="1" x14ac:dyDescent="0.25">
      <c r="A4686">
        <v>12433</v>
      </c>
      <c r="B4686" t="s">
        <v>4759</v>
      </c>
      <c r="C4686" t="s">
        <v>192</v>
      </c>
      <c r="D4686" t="s">
        <v>4963</v>
      </c>
      <c r="E4686" s="190" t="s">
        <v>9245</v>
      </c>
    </row>
    <row r="4687" spans="1:5" hidden="1" x14ac:dyDescent="0.25">
      <c r="A4687">
        <v>12435</v>
      </c>
      <c r="B4687" t="s">
        <v>4760</v>
      </c>
      <c r="C4687" t="s">
        <v>192</v>
      </c>
      <c r="D4687" t="s">
        <v>4963</v>
      </c>
      <c r="E4687" s="190" t="s">
        <v>9246</v>
      </c>
    </row>
    <row r="4688" spans="1:5" hidden="1" x14ac:dyDescent="0.25">
      <c r="A4688">
        <v>12437</v>
      </c>
      <c r="B4688" t="s">
        <v>4761</v>
      </c>
      <c r="C4688" t="s">
        <v>192</v>
      </c>
      <c r="D4688" t="s">
        <v>4963</v>
      </c>
      <c r="E4688" s="190" t="s">
        <v>9247</v>
      </c>
    </row>
    <row r="4689" spans="1:5" hidden="1" x14ac:dyDescent="0.25">
      <c r="A4689">
        <v>12439</v>
      </c>
      <c r="B4689" t="s">
        <v>4762</v>
      </c>
      <c r="C4689" t="s">
        <v>192</v>
      </c>
      <c r="D4689" t="s">
        <v>4963</v>
      </c>
      <c r="E4689" s="190" t="s">
        <v>7003</v>
      </c>
    </row>
    <row r="4690" spans="1:5" hidden="1" x14ac:dyDescent="0.25">
      <c r="A4690">
        <v>12438</v>
      </c>
      <c r="B4690" t="s">
        <v>4763</v>
      </c>
      <c r="C4690" t="s">
        <v>192</v>
      </c>
      <c r="D4690" t="s">
        <v>4963</v>
      </c>
      <c r="E4690" s="190" t="s">
        <v>9248</v>
      </c>
    </row>
    <row r="4691" spans="1:5" hidden="1" x14ac:dyDescent="0.25">
      <c r="A4691">
        <v>12436</v>
      </c>
      <c r="B4691" t="s">
        <v>4764</v>
      </c>
      <c r="C4691" t="s">
        <v>192</v>
      </c>
      <c r="D4691" t="s">
        <v>4963</v>
      </c>
      <c r="E4691" s="190" t="s">
        <v>9249</v>
      </c>
    </row>
    <row r="4692" spans="1:5" hidden="1" x14ac:dyDescent="0.25">
      <c r="A4692">
        <v>36357</v>
      </c>
      <c r="B4692" t="s">
        <v>6286</v>
      </c>
      <c r="C4692" t="s">
        <v>192</v>
      </c>
      <c r="D4692" t="s">
        <v>4977</v>
      </c>
      <c r="E4692" s="190" t="s">
        <v>6287</v>
      </c>
    </row>
    <row r="4693" spans="1:5" hidden="1" x14ac:dyDescent="0.25">
      <c r="A4693">
        <v>12424</v>
      </c>
      <c r="B4693" t="s">
        <v>4765</v>
      </c>
      <c r="C4693" t="s">
        <v>192</v>
      </c>
      <c r="D4693" t="s">
        <v>4963</v>
      </c>
      <c r="E4693" s="190" t="s">
        <v>6773</v>
      </c>
    </row>
    <row r="4694" spans="1:5" hidden="1" x14ac:dyDescent="0.25">
      <c r="A4694">
        <v>12440</v>
      </c>
      <c r="B4694" t="s">
        <v>4766</v>
      </c>
      <c r="C4694" t="s">
        <v>192</v>
      </c>
      <c r="D4694" t="s">
        <v>4963</v>
      </c>
      <c r="E4694" s="190" t="s">
        <v>9250</v>
      </c>
    </row>
    <row r="4695" spans="1:5" hidden="1" x14ac:dyDescent="0.25">
      <c r="A4695">
        <v>9884</v>
      </c>
      <c r="B4695" t="s">
        <v>4767</v>
      </c>
      <c r="C4695" t="s">
        <v>192</v>
      </c>
      <c r="D4695" t="s">
        <v>4963</v>
      </c>
      <c r="E4695" s="190" t="s">
        <v>9251</v>
      </c>
    </row>
    <row r="4696" spans="1:5" hidden="1" x14ac:dyDescent="0.25">
      <c r="A4696">
        <v>9888</v>
      </c>
      <c r="B4696" t="s">
        <v>4768</v>
      </c>
      <c r="C4696" t="s">
        <v>192</v>
      </c>
      <c r="D4696" t="s">
        <v>4963</v>
      </c>
      <c r="E4696" s="190" t="s">
        <v>9252</v>
      </c>
    </row>
    <row r="4697" spans="1:5" hidden="1" x14ac:dyDescent="0.25">
      <c r="A4697">
        <v>9883</v>
      </c>
      <c r="B4697" t="s">
        <v>4770</v>
      </c>
      <c r="C4697" t="s">
        <v>192</v>
      </c>
      <c r="D4697" t="s">
        <v>4963</v>
      </c>
      <c r="E4697" s="190" t="s">
        <v>6522</v>
      </c>
    </row>
    <row r="4698" spans="1:5" hidden="1" x14ac:dyDescent="0.25">
      <c r="A4698">
        <v>9886</v>
      </c>
      <c r="B4698" t="s">
        <v>4771</v>
      </c>
      <c r="C4698" t="s">
        <v>192</v>
      </c>
      <c r="D4698" t="s">
        <v>4963</v>
      </c>
      <c r="E4698" s="190" t="s">
        <v>9253</v>
      </c>
    </row>
    <row r="4699" spans="1:5" hidden="1" x14ac:dyDescent="0.25">
      <c r="A4699">
        <v>9889</v>
      </c>
      <c r="B4699" t="s">
        <v>4772</v>
      </c>
      <c r="C4699" t="s">
        <v>192</v>
      </c>
      <c r="D4699" t="s">
        <v>4963</v>
      </c>
      <c r="E4699" s="190" t="s">
        <v>6917</v>
      </c>
    </row>
    <row r="4700" spans="1:5" hidden="1" x14ac:dyDescent="0.25">
      <c r="A4700">
        <v>9887</v>
      </c>
      <c r="B4700" t="s">
        <v>4773</v>
      </c>
      <c r="C4700" t="s">
        <v>192</v>
      </c>
      <c r="D4700" t="s">
        <v>4963</v>
      </c>
      <c r="E4700" s="190" t="s">
        <v>9254</v>
      </c>
    </row>
    <row r="4701" spans="1:5" hidden="1" x14ac:dyDescent="0.25">
      <c r="A4701">
        <v>9885</v>
      </c>
      <c r="B4701" t="s">
        <v>4774</v>
      </c>
      <c r="C4701" t="s">
        <v>192</v>
      </c>
      <c r="D4701" t="s">
        <v>4963</v>
      </c>
      <c r="E4701" s="190" t="s">
        <v>9255</v>
      </c>
    </row>
    <row r="4702" spans="1:5" hidden="1" x14ac:dyDescent="0.25">
      <c r="A4702">
        <v>9890</v>
      </c>
      <c r="B4702" t="s">
        <v>4775</v>
      </c>
      <c r="C4702" t="s">
        <v>192</v>
      </c>
      <c r="D4702" t="s">
        <v>4963</v>
      </c>
      <c r="E4702" s="190" t="s">
        <v>9256</v>
      </c>
    </row>
    <row r="4703" spans="1:5" hidden="1" x14ac:dyDescent="0.25">
      <c r="A4703">
        <v>9891</v>
      </c>
      <c r="B4703" t="s">
        <v>4776</v>
      </c>
      <c r="C4703" t="s">
        <v>192</v>
      </c>
      <c r="D4703" t="s">
        <v>4963</v>
      </c>
      <c r="E4703" s="190" t="s">
        <v>9257</v>
      </c>
    </row>
    <row r="4704" spans="1:5" hidden="1" x14ac:dyDescent="0.25">
      <c r="A4704">
        <v>36316</v>
      </c>
      <c r="B4704" t="s">
        <v>9258</v>
      </c>
      <c r="C4704" t="s">
        <v>192</v>
      </c>
      <c r="D4704" t="s">
        <v>4977</v>
      </c>
      <c r="E4704" s="190" t="s">
        <v>5622</v>
      </c>
    </row>
    <row r="4705" spans="1:5" hidden="1" x14ac:dyDescent="0.25">
      <c r="A4705">
        <v>36313</v>
      </c>
      <c r="B4705" t="s">
        <v>6288</v>
      </c>
      <c r="C4705" t="s">
        <v>192</v>
      </c>
      <c r="D4705" t="s">
        <v>4977</v>
      </c>
      <c r="E4705" s="190" t="s">
        <v>1796</v>
      </c>
    </row>
    <row r="4706" spans="1:5" hidden="1" x14ac:dyDescent="0.25">
      <c r="A4706">
        <v>64</v>
      </c>
      <c r="B4706" t="s">
        <v>4777</v>
      </c>
      <c r="C4706" t="s">
        <v>192</v>
      </c>
      <c r="D4706" t="s">
        <v>4977</v>
      </c>
      <c r="E4706" s="190" t="s">
        <v>6687</v>
      </c>
    </row>
    <row r="4707" spans="1:5" hidden="1" x14ac:dyDescent="0.25">
      <c r="A4707">
        <v>37423</v>
      </c>
      <c r="B4707" t="s">
        <v>4778</v>
      </c>
      <c r="C4707" t="s">
        <v>192</v>
      </c>
      <c r="D4707" t="s">
        <v>4977</v>
      </c>
      <c r="E4707" s="190" t="s">
        <v>9259</v>
      </c>
    </row>
    <row r="4708" spans="1:5" hidden="1" x14ac:dyDescent="0.25">
      <c r="A4708">
        <v>9892</v>
      </c>
      <c r="B4708" t="s">
        <v>4779</v>
      </c>
      <c r="C4708" t="s">
        <v>192</v>
      </c>
      <c r="D4708" t="s">
        <v>4963</v>
      </c>
      <c r="E4708" s="190" t="s">
        <v>1354</v>
      </c>
    </row>
    <row r="4709" spans="1:5" hidden="1" x14ac:dyDescent="0.25">
      <c r="A4709">
        <v>9901</v>
      </c>
      <c r="B4709" t="s">
        <v>4780</v>
      </c>
      <c r="C4709" t="s">
        <v>192</v>
      </c>
      <c r="D4709" t="s">
        <v>4963</v>
      </c>
      <c r="E4709" s="190" t="s">
        <v>6591</v>
      </c>
    </row>
    <row r="4710" spans="1:5" hidden="1" x14ac:dyDescent="0.25">
      <c r="A4710">
        <v>9900</v>
      </c>
      <c r="B4710" t="s">
        <v>4781</v>
      </c>
      <c r="C4710" t="s">
        <v>192</v>
      </c>
      <c r="D4710" t="s">
        <v>4963</v>
      </c>
      <c r="E4710" s="190" t="s">
        <v>7042</v>
      </c>
    </row>
    <row r="4711" spans="1:5" hidden="1" x14ac:dyDescent="0.25">
      <c r="A4711">
        <v>9899</v>
      </c>
      <c r="B4711" t="s">
        <v>4782</v>
      </c>
      <c r="C4711" t="s">
        <v>192</v>
      </c>
      <c r="D4711" t="s">
        <v>4963</v>
      </c>
      <c r="E4711" s="190" t="s">
        <v>3052</v>
      </c>
    </row>
    <row r="4712" spans="1:5" hidden="1" x14ac:dyDescent="0.25">
      <c r="A4712">
        <v>9908</v>
      </c>
      <c r="B4712" t="s">
        <v>4783</v>
      </c>
      <c r="C4712" t="s">
        <v>192</v>
      </c>
      <c r="D4712" t="s">
        <v>4963</v>
      </c>
      <c r="E4712" s="190" t="s">
        <v>9260</v>
      </c>
    </row>
    <row r="4713" spans="1:5" hidden="1" x14ac:dyDescent="0.25">
      <c r="A4713">
        <v>9905</v>
      </c>
      <c r="B4713" t="s">
        <v>4784</v>
      </c>
      <c r="C4713" t="s">
        <v>192</v>
      </c>
      <c r="D4713" t="s">
        <v>4963</v>
      </c>
      <c r="E4713" s="190" t="s">
        <v>6322</v>
      </c>
    </row>
    <row r="4714" spans="1:5" hidden="1" x14ac:dyDescent="0.25">
      <c r="A4714">
        <v>9906</v>
      </c>
      <c r="B4714" t="s">
        <v>4785</v>
      </c>
      <c r="C4714" t="s">
        <v>192</v>
      </c>
      <c r="D4714" t="s">
        <v>4963</v>
      </c>
      <c r="E4714" s="190" t="s">
        <v>7041</v>
      </c>
    </row>
    <row r="4715" spans="1:5" hidden="1" x14ac:dyDescent="0.25">
      <c r="A4715">
        <v>9895</v>
      </c>
      <c r="B4715" t="s">
        <v>4786</v>
      </c>
      <c r="C4715" t="s">
        <v>192</v>
      </c>
      <c r="D4715" t="s">
        <v>4963</v>
      </c>
      <c r="E4715" s="190" t="s">
        <v>6827</v>
      </c>
    </row>
    <row r="4716" spans="1:5" hidden="1" x14ac:dyDescent="0.25">
      <c r="A4716">
        <v>9894</v>
      </c>
      <c r="B4716" t="s">
        <v>4787</v>
      </c>
      <c r="C4716" t="s">
        <v>192</v>
      </c>
      <c r="D4716" t="s">
        <v>4963</v>
      </c>
      <c r="E4716" s="190" t="s">
        <v>9261</v>
      </c>
    </row>
    <row r="4717" spans="1:5" hidden="1" x14ac:dyDescent="0.25">
      <c r="A4717">
        <v>9897</v>
      </c>
      <c r="B4717" t="s">
        <v>4788</v>
      </c>
      <c r="C4717" t="s">
        <v>192</v>
      </c>
      <c r="D4717" t="s">
        <v>4963</v>
      </c>
      <c r="E4717" s="190" t="s">
        <v>6815</v>
      </c>
    </row>
    <row r="4718" spans="1:5" hidden="1" x14ac:dyDescent="0.25">
      <c r="A4718">
        <v>9910</v>
      </c>
      <c r="B4718" t="s">
        <v>4789</v>
      </c>
      <c r="C4718" t="s">
        <v>192</v>
      </c>
      <c r="D4718" t="s">
        <v>4963</v>
      </c>
      <c r="E4718" s="190" t="s">
        <v>9262</v>
      </c>
    </row>
    <row r="4719" spans="1:5" hidden="1" x14ac:dyDescent="0.25">
      <c r="A4719">
        <v>9909</v>
      </c>
      <c r="B4719" t="s">
        <v>4790</v>
      </c>
      <c r="C4719" t="s">
        <v>192</v>
      </c>
      <c r="D4719" t="s">
        <v>4963</v>
      </c>
      <c r="E4719" s="190" t="s">
        <v>9263</v>
      </c>
    </row>
    <row r="4720" spans="1:5" hidden="1" x14ac:dyDescent="0.25">
      <c r="A4720">
        <v>9907</v>
      </c>
      <c r="B4720" t="s">
        <v>4791</v>
      </c>
      <c r="C4720" t="s">
        <v>192</v>
      </c>
      <c r="D4720" t="s">
        <v>4963</v>
      </c>
      <c r="E4720" s="190" t="s">
        <v>9264</v>
      </c>
    </row>
    <row r="4721" spans="1:5" hidden="1" x14ac:dyDescent="0.25">
      <c r="A4721">
        <v>20973</v>
      </c>
      <c r="B4721" t="s">
        <v>4792</v>
      </c>
      <c r="C4721" t="s">
        <v>192</v>
      </c>
      <c r="D4721" t="s">
        <v>4963</v>
      </c>
      <c r="E4721" s="190" t="s">
        <v>6291</v>
      </c>
    </row>
    <row r="4722" spans="1:5" hidden="1" x14ac:dyDescent="0.25">
      <c r="A4722">
        <v>20974</v>
      </c>
      <c r="B4722" t="s">
        <v>4793</v>
      </c>
      <c r="C4722" t="s">
        <v>192</v>
      </c>
      <c r="D4722" t="s">
        <v>4963</v>
      </c>
      <c r="E4722" s="190" t="s">
        <v>6292</v>
      </c>
    </row>
    <row r="4723" spans="1:5" hidden="1" x14ac:dyDescent="0.25">
      <c r="A4723">
        <v>37989</v>
      </c>
      <c r="B4723" t="s">
        <v>4794</v>
      </c>
      <c r="C4723" t="s">
        <v>192</v>
      </c>
      <c r="D4723" t="s">
        <v>4963</v>
      </c>
      <c r="E4723" s="190" t="s">
        <v>6165</v>
      </c>
    </row>
    <row r="4724" spans="1:5" hidden="1" x14ac:dyDescent="0.25">
      <c r="A4724">
        <v>37990</v>
      </c>
      <c r="B4724" t="s">
        <v>4795</v>
      </c>
      <c r="C4724" t="s">
        <v>192</v>
      </c>
      <c r="D4724" t="s">
        <v>4963</v>
      </c>
      <c r="E4724" s="190" t="s">
        <v>5025</v>
      </c>
    </row>
    <row r="4725" spans="1:5" hidden="1" x14ac:dyDescent="0.25">
      <c r="A4725">
        <v>37991</v>
      </c>
      <c r="B4725" t="s">
        <v>4796</v>
      </c>
      <c r="C4725" t="s">
        <v>192</v>
      </c>
      <c r="D4725" t="s">
        <v>4963</v>
      </c>
      <c r="E4725" s="190" t="s">
        <v>740</v>
      </c>
    </row>
    <row r="4726" spans="1:5" hidden="1" x14ac:dyDescent="0.25">
      <c r="A4726">
        <v>37992</v>
      </c>
      <c r="B4726" t="s">
        <v>4797</v>
      </c>
      <c r="C4726" t="s">
        <v>192</v>
      </c>
      <c r="D4726" t="s">
        <v>4963</v>
      </c>
      <c r="E4726" s="190" t="s">
        <v>9265</v>
      </c>
    </row>
    <row r="4727" spans="1:5" hidden="1" x14ac:dyDescent="0.25">
      <c r="A4727">
        <v>37993</v>
      </c>
      <c r="B4727" t="s">
        <v>4798</v>
      </c>
      <c r="C4727" t="s">
        <v>192</v>
      </c>
      <c r="D4727" t="s">
        <v>4963</v>
      </c>
      <c r="E4727" s="190" t="s">
        <v>6699</v>
      </c>
    </row>
    <row r="4728" spans="1:5" hidden="1" x14ac:dyDescent="0.25">
      <c r="A4728">
        <v>37994</v>
      </c>
      <c r="B4728" t="s">
        <v>4799</v>
      </c>
      <c r="C4728" t="s">
        <v>192</v>
      </c>
      <c r="D4728" t="s">
        <v>4963</v>
      </c>
      <c r="E4728" s="190" t="s">
        <v>8053</v>
      </c>
    </row>
    <row r="4729" spans="1:5" hidden="1" x14ac:dyDescent="0.25">
      <c r="A4729">
        <v>37995</v>
      </c>
      <c r="B4729" t="s">
        <v>4800</v>
      </c>
      <c r="C4729" t="s">
        <v>192</v>
      </c>
      <c r="D4729" t="s">
        <v>4963</v>
      </c>
      <c r="E4729" s="190" t="s">
        <v>9266</v>
      </c>
    </row>
    <row r="4730" spans="1:5" hidden="1" x14ac:dyDescent="0.25">
      <c r="A4730">
        <v>37996</v>
      </c>
      <c r="B4730" t="s">
        <v>4801</v>
      </c>
      <c r="C4730" t="s">
        <v>192</v>
      </c>
      <c r="D4730" t="s">
        <v>4963</v>
      </c>
      <c r="E4730" s="190" t="s">
        <v>9267</v>
      </c>
    </row>
    <row r="4731" spans="1:5" hidden="1" x14ac:dyDescent="0.25">
      <c r="A4731">
        <v>13883</v>
      </c>
      <c r="B4731" t="s">
        <v>4802</v>
      </c>
      <c r="C4731" t="s">
        <v>192</v>
      </c>
      <c r="D4731" t="s">
        <v>4977</v>
      </c>
      <c r="E4731" s="190" t="s">
        <v>9268</v>
      </c>
    </row>
    <row r="4732" spans="1:5" hidden="1" x14ac:dyDescent="0.25">
      <c r="A4732">
        <v>38604</v>
      </c>
      <c r="B4732" t="s">
        <v>4803</v>
      </c>
      <c r="C4732" t="s">
        <v>192</v>
      </c>
      <c r="D4732" t="s">
        <v>4977</v>
      </c>
      <c r="E4732" s="190" t="s">
        <v>9269</v>
      </c>
    </row>
    <row r="4733" spans="1:5" hidden="1" x14ac:dyDescent="0.25">
      <c r="A4733">
        <v>10601</v>
      </c>
      <c r="B4733" t="s">
        <v>4804</v>
      </c>
      <c r="C4733" t="s">
        <v>192</v>
      </c>
      <c r="D4733" t="s">
        <v>4977</v>
      </c>
      <c r="E4733" s="190" t="s">
        <v>9270</v>
      </c>
    </row>
    <row r="4734" spans="1:5" hidden="1" x14ac:dyDescent="0.25">
      <c r="A4734">
        <v>44469</v>
      </c>
      <c r="B4734" t="s">
        <v>4805</v>
      </c>
      <c r="C4734" t="s">
        <v>192</v>
      </c>
      <c r="D4734" t="s">
        <v>4977</v>
      </c>
      <c r="E4734" s="190" t="s">
        <v>9271</v>
      </c>
    </row>
    <row r="4735" spans="1:5" hidden="1" x14ac:dyDescent="0.25">
      <c r="A4735">
        <v>13894</v>
      </c>
      <c r="B4735" t="s">
        <v>4806</v>
      </c>
      <c r="C4735" t="s">
        <v>192</v>
      </c>
      <c r="D4735" t="s">
        <v>4977</v>
      </c>
      <c r="E4735" s="190" t="s">
        <v>6294</v>
      </c>
    </row>
    <row r="4736" spans="1:5" hidden="1" x14ac:dyDescent="0.25">
      <c r="A4736">
        <v>13895</v>
      </c>
      <c r="B4736" t="s">
        <v>4807</v>
      </c>
      <c r="C4736" t="s">
        <v>192</v>
      </c>
      <c r="D4736" t="s">
        <v>4977</v>
      </c>
      <c r="E4736" s="190" t="s">
        <v>6295</v>
      </c>
    </row>
    <row r="4737" spans="1:5" hidden="1" x14ac:dyDescent="0.25">
      <c r="A4737">
        <v>13892</v>
      </c>
      <c r="B4737" t="s">
        <v>4808</v>
      </c>
      <c r="C4737" t="s">
        <v>192</v>
      </c>
      <c r="D4737" t="s">
        <v>4977</v>
      </c>
      <c r="E4737" s="190" t="s">
        <v>6296</v>
      </c>
    </row>
    <row r="4738" spans="1:5" hidden="1" x14ac:dyDescent="0.25">
      <c r="A4738">
        <v>9914</v>
      </c>
      <c r="B4738" t="s">
        <v>4809</v>
      </c>
      <c r="C4738" t="s">
        <v>192</v>
      </c>
      <c r="D4738" t="s">
        <v>4977</v>
      </c>
      <c r="E4738" s="190" t="s">
        <v>6297</v>
      </c>
    </row>
    <row r="4739" spans="1:5" hidden="1" x14ac:dyDescent="0.25">
      <c r="A4739">
        <v>36485</v>
      </c>
      <c r="B4739" t="s">
        <v>4810</v>
      </c>
      <c r="C4739" t="s">
        <v>192</v>
      </c>
      <c r="D4739" t="s">
        <v>4977</v>
      </c>
      <c r="E4739" s="190" t="s">
        <v>6298</v>
      </c>
    </row>
    <row r="4740" spans="1:5" hidden="1" x14ac:dyDescent="0.25">
      <c r="A4740">
        <v>9912</v>
      </c>
      <c r="B4740" t="s">
        <v>4811</v>
      </c>
      <c r="C4740" t="s">
        <v>192</v>
      </c>
      <c r="D4740" t="s">
        <v>4977</v>
      </c>
      <c r="E4740" s="190" t="s">
        <v>9272</v>
      </c>
    </row>
    <row r="4741" spans="1:5" hidden="1" x14ac:dyDescent="0.25">
      <c r="A4741">
        <v>9921</v>
      </c>
      <c r="B4741" t="s">
        <v>4812</v>
      </c>
      <c r="C4741" t="s">
        <v>192</v>
      </c>
      <c r="D4741" t="s">
        <v>4977</v>
      </c>
      <c r="E4741" s="190" t="s">
        <v>9273</v>
      </c>
    </row>
    <row r="4742" spans="1:5" hidden="1" x14ac:dyDescent="0.25">
      <c r="A4742">
        <v>21112</v>
      </c>
      <c r="B4742" t="s">
        <v>4813</v>
      </c>
      <c r="C4742" t="s">
        <v>192</v>
      </c>
      <c r="D4742" t="s">
        <v>4963</v>
      </c>
      <c r="E4742" s="190" t="s">
        <v>9274</v>
      </c>
    </row>
    <row r="4743" spans="1:5" hidden="1" x14ac:dyDescent="0.25">
      <c r="A4743">
        <v>10228</v>
      </c>
      <c r="B4743" t="s">
        <v>4814</v>
      </c>
      <c r="C4743" t="s">
        <v>192</v>
      </c>
      <c r="D4743" t="s">
        <v>4966</v>
      </c>
      <c r="E4743" s="190" t="s">
        <v>9275</v>
      </c>
    </row>
    <row r="4744" spans="1:5" hidden="1" x14ac:dyDescent="0.25">
      <c r="A4744">
        <v>11781</v>
      </c>
      <c r="B4744" t="s">
        <v>4815</v>
      </c>
      <c r="C4744" t="s">
        <v>192</v>
      </c>
      <c r="D4744" t="s">
        <v>4963</v>
      </c>
      <c r="E4744" s="190" t="s">
        <v>9276</v>
      </c>
    </row>
    <row r="4745" spans="1:5" hidden="1" x14ac:dyDescent="0.25">
      <c r="A4745">
        <v>37588</v>
      </c>
      <c r="B4745" t="s">
        <v>4816</v>
      </c>
      <c r="C4745" t="s">
        <v>192</v>
      </c>
      <c r="D4745" t="s">
        <v>4963</v>
      </c>
      <c r="E4745" s="190" t="s">
        <v>6299</v>
      </c>
    </row>
    <row r="4746" spans="1:5" hidden="1" x14ac:dyDescent="0.25">
      <c r="A4746">
        <v>11746</v>
      </c>
      <c r="B4746" t="s">
        <v>4817</v>
      </c>
      <c r="C4746" t="s">
        <v>192</v>
      </c>
      <c r="D4746" t="s">
        <v>4963</v>
      </c>
      <c r="E4746" s="190" t="s">
        <v>6524</v>
      </c>
    </row>
    <row r="4747" spans="1:5" hidden="1" x14ac:dyDescent="0.25">
      <c r="A4747">
        <v>11751</v>
      </c>
      <c r="B4747" t="s">
        <v>4818</v>
      </c>
      <c r="C4747" t="s">
        <v>192</v>
      </c>
      <c r="D4747" t="s">
        <v>4963</v>
      </c>
      <c r="E4747" s="190" t="s">
        <v>6525</v>
      </c>
    </row>
    <row r="4748" spans="1:5" hidden="1" x14ac:dyDescent="0.25">
      <c r="A4748">
        <v>11750</v>
      </c>
      <c r="B4748" t="s">
        <v>4819</v>
      </c>
      <c r="C4748" t="s">
        <v>192</v>
      </c>
      <c r="D4748" t="s">
        <v>4963</v>
      </c>
      <c r="E4748" s="190" t="s">
        <v>6526</v>
      </c>
    </row>
    <row r="4749" spans="1:5" hidden="1" x14ac:dyDescent="0.25">
      <c r="A4749">
        <v>11748</v>
      </c>
      <c r="B4749" t="s">
        <v>4820</v>
      </c>
      <c r="C4749" t="s">
        <v>192</v>
      </c>
      <c r="D4749" t="s">
        <v>4963</v>
      </c>
      <c r="E4749" s="190" t="s">
        <v>6527</v>
      </c>
    </row>
    <row r="4750" spans="1:5" hidden="1" x14ac:dyDescent="0.25">
      <c r="A4750">
        <v>11747</v>
      </c>
      <c r="B4750" t="s">
        <v>4821</v>
      </c>
      <c r="C4750" t="s">
        <v>192</v>
      </c>
      <c r="D4750" t="s">
        <v>4963</v>
      </c>
      <c r="E4750" s="190" t="s">
        <v>6528</v>
      </c>
    </row>
    <row r="4751" spans="1:5" hidden="1" x14ac:dyDescent="0.25">
      <c r="A4751">
        <v>11749</v>
      </c>
      <c r="B4751" t="s">
        <v>4822</v>
      </c>
      <c r="C4751" t="s">
        <v>192</v>
      </c>
      <c r="D4751" t="s">
        <v>4963</v>
      </c>
      <c r="E4751" s="190" t="s">
        <v>6529</v>
      </c>
    </row>
    <row r="4752" spans="1:5" hidden="1" x14ac:dyDescent="0.25">
      <c r="A4752">
        <v>10236</v>
      </c>
      <c r="B4752" t="s">
        <v>4823</v>
      </c>
      <c r="C4752" t="s">
        <v>192</v>
      </c>
      <c r="D4752" t="s">
        <v>4963</v>
      </c>
      <c r="E4752" s="190" t="s">
        <v>9277</v>
      </c>
    </row>
    <row r="4753" spans="1:5" hidden="1" x14ac:dyDescent="0.25">
      <c r="A4753">
        <v>10233</v>
      </c>
      <c r="B4753" t="s">
        <v>4824</v>
      </c>
      <c r="C4753" t="s">
        <v>192</v>
      </c>
      <c r="D4753" t="s">
        <v>4963</v>
      </c>
      <c r="E4753" s="190" t="s">
        <v>9278</v>
      </c>
    </row>
    <row r="4754" spans="1:5" hidden="1" x14ac:dyDescent="0.25">
      <c r="A4754">
        <v>10234</v>
      </c>
      <c r="B4754" t="s">
        <v>4825</v>
      </c>
      <c r="C4754" t="s">
        <v>192</v>
      </c>
      <c r="D4754" t="s">
        <v>4963</v>
      </c>
      <c r="E4754" s="190" t="s">
        <v>9279</v>
      </c>
    </row>
    <row r="4755" spans="1:5" hidden="1" x14ac:dyDescent="0.25">
      <c r="A4755">
        <v>10231</v>
      </c>
      <c r="B4755" t="s">
        <v>4826</v>
      </c>
      <c r="C4755" t="s">
        <v>192</v>
      </c>
      <c r="D4755" t="s">
        <v>4963</v>
      </c>
      <c r="E4755" s="190" t="s">
        <v>9280</v>
      </c>
    </row>
    <row r="4756" spans="1:5" hidden="1" x14ac:dyDescent="0.25">
      <c r="A4756">
        <v>10232</v>
      </c>
      <c r="B4756" t="s">
        <v>4827</v>
      </c>
      <c r="C4756" t="s">
        <v>192</v>
      </c>
      <c r="D4756" t="s">
        <v>4963</v>
      </c>
      <c r="E4756" s="190" t="s">
        <v>9281</v>
      </c>
    </row>
    <row r="4757" spans="1:5" hidden="1" x14ac:dyDescent="0.25">
      <c r="A4757">
        <v>10229</v>
      </c>
      <c r="B4757" t="s">
        <v>4828</v>
      </c>
      <c r="C4757" t="s">
        <v>192</v>
      </c>
      <c r="D4757" t="s">
        <v>4966</v>
      </c>
      <c r="E4757" s="190" t="s">
        <v>9282</v>
      </c>
    </row>
    <row r="4758" spans="1:5" hidden="1" x14ac:dyDescent="0.25">
      <c r="A4758">
        <v>10235</v>
      </c>
      <c r="B4758" t="s">
        <v>4829</v>
      </c>
      <c r="C4758" t="s">
        <v>192</v>
      </c>
      <c r="D4758" t="s">
        <v>4963</v>
      </c>
      <c r="E4758" s="190" t="s">
        <v>9283</v>
      </c>
    </row>
    <row r="4759" spans="1:5" hidden="1" x14ac:dyDescent="0.25">
      <c r="A4759">
        <v>10230</v>
      </c>
      <c r="B4759" t="s">
        <v>4830</v>
      </c>
      <c r="C4759" t="s">
        <v>192</v>
      </c>
      <c r="D4759" t="s">
        <v>4963</v>
      </c>
      <c r="E4759" s="190" t="s">
        <v>9284</v>
      </c>
    </row>
    <row r="4760" spans="1:5" hidden="1" x14ac:dyDescent="0.25">
      <c r="A4760">
        <v>10409</v>
      </c>
      <c r="B4760" t="s">
        <v>4831</v>
      </c>
      <c r="C4760" t="s">
        <v>192</v>
      </c>
      <c r="D4760" t="s">
        <v>4963</v>
      </c>
      <c r="E4760" s="190" t="s">
        <v>9285</v>
      </c>
    </row>
    <row r="4761" spans="1:5" hidden="1" x14ac:dyDescent="0.25">
      <c r="A4761">
        <v>10411</v>
      </c>
      <c r="B4761" t="s">
        <v>4832</v>
      </c>
      <c r="C4761" t="s">
        <v>192</v>
      </c>
      <c r="D4761" t="s">
        <v>4963</v>
      </c>
      <c r="E4761" s="190" t="s">
        <v>9286</v>
      </c>
    </row>
    <row r="4762" spans="1:5" hidden="1" x14ac:dyDescent="0.25">
      <c r="A4762">
        <v>10404</v>
      </c>
      <c r="B4762" t="s">
        <v>4833</v>
      </c>
      <c r="C4762" t="s">
        <v>192</v>
      </c>
      <c r="D4762" t="s">
        <v>4963</v>
      </c>
      <c r="E4762" s="190" t="s">
        <v>9287</v>
      </c>
    </row>
    <row r="4763" spans="1:5" hidden="1" x14ac:dyDescent="0.25">
      <c r="A4763">
        <v>10410</v>
      </c>
      <c r="B4763" t="s">
        <v>4834</v>
      </c>
      <c r="C4763" t="s">
        <v>192</v>
      </c>
      <c r="D4763" t="s">
        <v>4963</v>
      </c>
      <c r="E4763" s="190" t="s">
        <v>9288</v>
      </c>
    </row>
    <row r="4764" spans="1:5" hidden="1" x14ac:dyDescent="0.25">
      <c r="A4764">
        <v>10405</v>
      </c>
      <c r="B4764" t="s">
        <v>4835</v>
      </c>
      <c r="C4764" t="s">
        <v>192</v>
      </c>
      <c r="D4764" t="s">
        <v>4963</v>
      </c>
      <c r="E4764" s="190" t="s">
        <v>9289</v>
      </c>
    </row>
    <row r="4765" spans="1:5" hidden="1" x14ac:dyDescent="0.25">
      <c r="A4765">
        <v>10408</v>
      </c>
      <c r="B4765" t="s">
        <v>4836</v>
      </c>
      <c r="C4765" t="s">
        <v>192</v>
      </c>
      <c r="D4765" t="s">
        <v>4963</v>
      </c>
      <c r="E4765" s="190" t="s">
        <v>9290</v>
      </c>
    </row>
    <row r="4766" spans="1:5" hidden="1" x14ac:dyDescent="0.25">
      <c r="A4766">
        <v>10412</v>
      </c>
      <c r="B4766" t="s">
        <v>4837</v>
      </c>
      <c r="C4766" t="s">
        <v>192</v>
      </c>
      <c r="D4766" t="s">
        <v>4963</v>
      </c>
      <c r="E4766" s="190" t="s">
        <v>9291</v>
      </c>
    </row>
    <row r="4767" spans="1:5" hidden="1" x14ac:dyDescent="0.25">
      <c r="A4767">
        <v>10406</v>
      </c>
      <c r="B4767" t="s">
        <v>4838</v>
      </c>
      <c r="C4767" t="s">
        <v>192</v>
      </c>
      <c r="D4767" t="s">
        <v>4963</v>
      </c>
      <c r="E4767" s="190" t="s">
        <v>9292</v>
      </c>
    </row>
    <row r="4768" spans="1:5" hidden="1" x14ac:dyDescent="0.25">
      <c r="A4768">
        <v>10407</v>
      </c>
      <c r="B4768" t="s">
        <v>4839</v>
      </c>
      <c r="C4768" t="s">
        <v>192</v>
      </c>
      <c r="D4768" t="s">
        <v>4963</v>
      </c>
      <c r="E4768" s="190" t="s">
        <v>9293</v>
      </c>
    </row>
    <row r="4769" spans="1:5" hidden="1" x14ac:dyDescent="0.25">
      <c r="A4769">
        <v>10416</v>
      </c>
      <c r="B4769" t="s">
        <v>4840</v>
      </c>
      <c r="C4769" t="s">
        <v>192</v>
      </c>
      <c r="D4769" t="s">
        <v>4963</v>
      </c>
      <c r="E4769" s="190" t="s">
        <v>9294</v>
      </c>
    </row>
    <row r="4770" spans="1:5" hidden="1" x14ac:dyDescent="0.25">
      <c r="A4770">
        <v>10419</v>
      </c>
      <c r="B4770" t="s">
        <v>4841</v>
      </c>
      <c r="C4770" t="s">
        <v>192</v>
      </c>
      <c r="D4770" t="s">
        <v>4963</v>
      </c>
      <c r="E4770" s="190" t="s">
        <v>9295</v>
      </c>
    </row>
    <row r="4771" spans="1:5" hidden="1" x14ac:dyDescent="0.25">
      <c r="A4771">
        <v>21092</v>
      </c>
      <c r="B4771" t="s">
        <v>4842</v>
      </c>
      <c r="C4771" t="s">
        <v>192</v>
      </c>
      <c r="D4771" t="s">
        <v>4963</v>
      </c>
      <c r="E4771" s="190" t="s">
        <v>6902</v>
      </c>
    </row>
    <row r="4772" spans="1:5" hidden="1" x14ac:dyDescent="0.25">
      <c r="A4772">
        <v>10418</v>
      </c>
      <c r="B4772" t="s">
        <v>4843</v>
      </c>
      <c r="C4772" t="s">
        <v>192</v>
      </c>
      <c r="D4772" t="s">
        <v>4963</v>
      </c>
      <c r="E4772" s="190" t="s">
        <v>9296</v>
      </c>
    </row>
    <row r="4773" spans="1:5" hidden="1" x14ac:dyDescent="0.25">
      <c r="A4773">
        <v>12657</v>
      </c>
      <c r="B4773" t="s">
        <v>4844</v>
      </c>
      <c r="C4773" t="s">
        <v>192</v>
      </c>
      <c r="D4773" t="s">
        <v>4963</v>
      </c>
      <c r="E4773" s="190" t="s">
        <v>9297</v>
      </c>
    </row>
    <row r="4774" spans="1:5" hidden="1" x14ac:dyDescent="0.25">
      <c r="A4774">
        <v>10417</v>
      </c>
      <c r="B4774" t="s">
        <v>4845</v>
      </c>
      <c r="C4774" t="s">
        <v>192</v>
      </c>
      <c r="D4774" t="s">
        <v>4963</v>
      </c>
      <c r="E4774" s="190" t="s">
        <v>9298</v>
      </c>
    </row>
    <row r="4775" spans="1:5" hidden="1" x14ac:dyDescent="0.25">
      <c r="A4775">
        <v>10413</v>
      </c>
      <c r="B4775" t="s">
        <v>4846</v>
      </c>
      <c r="C4775" t="s">
        <v>192</v>
      </c>
      <c r="D4775" t="s">
        <v>4963</v>
      </c>
      <c r="E4775" s="190" t="s">
        <v>9299</v>
      </c>
    </row>
    <row r="4776" spans="1:5" hidden="1" x14ac:dyDescent="0.25">
      <c r="A4776">
        <v>10414</v>
      </c>
      <c r="B4776" t="s">
        <v>4847</v>
      </c>
      <c r="C4776" t="s">
        <v>192</v>
      </c>
      <c r="D4776" t="s">
        <v>4963</v>
      </c>
      <c r="E4776" s="190" t="s">
        <v>9300</v>
      </c>
    </row>
    <row r="4777" spans="1:5" hidden="1" x14ac:dyDescent="0.25">
      <c r="A4777">
        <v>10415</v>
      </c>
      <c r="B4777" t="s">
        <v>4848</v>
      </c>
      <c r="C4777" t="s">
        <v>192</v>
      </c>
      <c r="D4777" t="s">
        <v>4963</v>
      </c>
      <c r="E4777" s="190" t="s">
        <v>9301</v>
      </c>
    </row>
    <row r="4778" spans="1:5" hidden="1" x14ac:dyDescent="0.25">
      <c r="A4778">
        <v>38643</v>
      </c>
      <c r="B4778" t="s">
        <v>4849</v>
      </c>
      <c r="C4778" t="s">
        <v>192</v>
      </c>
      <c r="D4778" t="s">
        <v>4963</v>
      </c>
      <c r="E4778" s="190" t="s">
        <v>6301</v>
      </c>
    </row>
    <row r="4779" spans="1:5" hidden="1" x14ac:dyDescent="0.25">
      <c r="A4779">
        <v>6157</v>
      </c>
      <c r="B4779" t="s">
        <v>4850</v>
      </c>
      <c r="C4779" t="s">
        <v>192</v>
      </c>
      <c r="D4779" t="s">
        <v>4963</v>
      </c>
      <c r="E4779" s="190" t="s">
        <v>6302</v>
      </c>
    </row>
    <row r="4780" spans="1:5" hidden="1" x14ac:dyDescent="0.25">
      <c r="A4780">
        <v>6158</v>
      </c>
      <c r="B4780" t="s">
        <v>4851</v>
      </c>
      <c r="C4780" t="s">
        <v>192</v>
      </c>
      <c r="D4780" t="s">
        <v>4963</v>
      </c>
      <c r="E4780" s="190" t="s">
        <v>299</v>
      </c>
    </row>
    <row r="4781" spans="1:5" hidden="1" x14ac:dyDescent="0.25">
      <c r="A4781">
        <v>6153</v>
      </c>
      <c r="B4781" t="s">
        <v>4852</v>
      </c>
      <c r="C4781" t="s">
        <v>192</v>
      </c>
      <c r="D4781" t="s">
        <v>4963</v>
      </c>
      <c r="E4781" s="190" t="s">
        <v>6459</v>
      </c>
    </row>
    <row r="4782" spans="1:5" hidden="1" x14ac:dyDescent="0.25">
      <c r="A4782">
        <v>6156</v>
      </c>
      <c r="B4782" t="s">
        <v>4853</v>
      </c>
      <c r="C4782" t="s">
        <v>192</v>
      </c>
      <c r="D4782" t="s">
        <v>4963</v>
      </c>
      <c r="E4782" s="190" t="s">
        <v>326</v>
      </c>
    </row>
    <row r="4783" spans="1:5" hidden="1" x14ac:dyDescent="0.25">
      <c r="A4783">
        <v>6154</v>
      </c>
      <c r="B4783" t="s">
        <v>4854</v>
      </c>
      <c r="C4783" t="s">
        <v>192</v>
      </c>
      <c r="D4783" t="s">
        <v>4963</v>
      </c>
      <c r="E4783" s="190" t="s">
        <v>6515</v>
      </c>
    </row>
    <row r="4784" spans="1:5" hidden="1" x14ac:dyDescent="0.25">
      <c r="A4784">
        <v>6155</v>
      </c>
      <c r="B4784" t="s">
        <v>4855</v>
      </c>
      <c r="C4784" t="s">
        <v>192</v>
      </c>
      <c r="D4784" t="s">
        <v>4963</v>
      </c>
      <c r="E4784" s="190" t="s">
        <v>6089</v>
      </c>
    </row>
    <row r="4785" spans="1:5" hidden="1" x14ac:dyDescent="0.25">
      <c r="A4785">
        <v>43595</v>
      </c>
      <c r="B4785" t="s">
        <v>4856</v>
      </c>
      <c r="C4785" t="s">
        <v>192</v>
      </c>
      <c r="D4785" t="s">
        <v>4963</v>
      </c>
      <c r="E4785" s="190" t="s">
        <v>238</v>
      </c>
    </row>
    <row r="4786" spans="1:5" hidden="1" x14ac:dyDescent="0.25">
      <c r="A4786">
        <v>43596</v>
      </c>
      <c r="B4786" t="s">
        <v>4857</v>
      </c>
      <c r="C4786" t="s">
        <v>192</v>
      </c>
      <c r="D4786" t="s">
        <v>4963</v>
      </c>
      <c r="E4786" s="190" t="s">
        <v>5429</v>
      </c>
    </row>
    <row r="4787" spans="1:5" hidden="1" x14ac:dyDescent="0.25">
      <c r="A4787">
        <v>38108</v>
      </c>
      <c r="B4787" t="s">
        <v>4858</v>
      </c>
      <c r="C4787" t="s">
        <v>192</v>
      </c>
      <c r="D4787" t="s">
        <v>4963</v>
      </c>
      <c r="E4787" s="190" t="s">
        <v>9302</v>
      </c>
    </row>
    <row r="4788" spans="1:5" hidden="1" x14ac:dyDescent="0.25">
      <c r="A4788">
        <v>38087</v>
      </c>
      <c r="B4788" t="s">
        <v>4859</v>
      </c>
      <c r="C4788" t="s">
        <v>192</v>
      </c>
      <c r="D4788" t="s">
        <v>4963</v>
      </c>
      <c r="E4788" s="190" t="s">
        <v>9303</v>
      </c>
    </row>
    <row r="4789" spans="1:5" hidden="1" x14ac:dyDescent="0.25">
      <c r="A4789">
        <v>38109</v>
      </c>
      <c r="B4789" t="s">
        <v>4860</v>
      </c>
      <c r="C4789" t="s">
        <v>192</v>
      </c>
      <c r="D4789" t="s">
        <v>4963</v>
      </c>
      <c r="E4789" s="190" t="s">
        <v>9304</v>
      </c>
    </row>
    <row r="4790" spans="1:5" hidden="1" x14ac:dyDescent="0.25">
      <c r="A4790">
        <v>38088</v>
      </c>
      <c r="B4790" t="s">
        <v>4861</v>
      </c>
      <c r="C4790" t="s">
        <v>192</v>
      </c>
      <c r="D4790" t="s">
        <v>4963</v>
      </c>
      <c r="E4790" s="190" t="s">
        <v>6947</v>
      </c>
    </row>
    <row r="4791" spans="1:5" hidden="1" x14ac:dyDescent="0.25">
      <c r="A4791">
        <v>38110</v>
      </c>
      <c r="B4791" t="s">
        <v>4862</v>
      </c>
      <c r="C4791" t="s">
        <v>192</v>
      </c>
      <c r="D4791" t="s">
        <v>4963</v>
      </c>
      <c r="E4791" s="190" t="s">
        <v>9305</v>
      </c>
    </row>
    <row r="4792" spans="1:5" hidden="1" x14ac:dyDescent="0.25">
      <c r="A4792">
        <v>38089</v>
      </c>
      <c r="B4792" t="s">
        <v>4864</v>
      </c>
      <c r="C4792" t="s">
        <v>192</v>
      </c>
      <c r="D4792" t="s">
        <v>4963</v>
      </c>
      <c r="E4792" s="190" t="s">
        <v>7525</v>
      </c>
    </row>
    <row r="4793" spans="1:5" hidden="1" x14ac:dyDescent="0.25">
      <c r="A4793">
        <v>38111</v>
      </c>
      <c r="B4793" t="s">
        <v>4865</v>
      </c>
      <c r="C4793" t="s">
        <v>192</v>
      </c>
      <c r="D4793" t="s">
        <v>4963</v>
      </c>
      <c r="E4793" s="190" t="s">
        <v>9032</v>
      </c>
    </row>
    <row r="4794" spans="1:5" hidden="1" x14ac:dyDescent="0.25">
      <c r="A4794">
        <v>38090</v>
      </c>
      <c r="B4794" t="s">
        <v>4866</v>
      </c>
      <c r="C4794" t="s">
        <v>192</v>
      </c>
      <c r="D4794" t="s">
        <v>4963</v>
      </c>
      <c r="E4794" s="190" t="s">
        <v>7611</v>
      </c>
    </row>
    <row r="4795" spans="1:5" hidden="1" x14ac:dyDescent="0.25">
      <c r="A4795">
        <v>13726</v>
      </c>
      <c r="B4795" t="s">
        <v>4867</v>
      </c>
      <c r="C4795" t="s">
        <v>192</v>
      </c>
      <c r="D4795" t="s">
        <v>4977</v>
      </c>
      <c r="E4795" s="190" t="s">
        <v>9306</v>
      </c>
    </row>
    <row r="4796" spans="1:5" hidden="1" x14ac:dyDescent="0.25">
      <c r="A4796">
        <v>38400</v>
      </c>
      <c r="B4796" t="s">
        <v>4868</v>
      </c>
      <c r="C4796" t="s">
        <v>192</v>
      </c>
      <c r="D4796" t="s">
        <v>4963</v>
      </c>
      <c r="E4796" s="190" t="s">
        <v>3024</v>
      </c>
    </row>
    <row r="4797" spans="1:5" hidden="1" x14ac:dyDescent="0.25">
      <c r="A4797">
        <v>12627</v>
      </c>
      <c r="B4797" t="s">
        <v>4869</v>
      </c>
      <c r="C4797" t="s">
        <v>192</v>
      </c>
      <c r="D4797" t="s">
        <v>4963</v>
      </c>
      <c r="E4797" s="190" t="s">
        <v>215</v>
      </c>
    </row>
    <row r="4798" spans="1:5" hidden="1" x14ac:dyDescent="0.25">
      <c r="A4798">
        <v>39996</v>
      </c>
      <c r="B4798" t="s">
        <v>4870</v>
      </c>
      <c r="C4798" t="s">
        <v>194</v>
      </c>
      <c r="D4798" t="s">
        <v>4963</v>
      </c>
      <c r="E4798" s="190" t="s">
        <v>9307</v>
      </c>
    </row>
    <row r="4799" spans="1:5" hidden="1" x14ac:dyDescent="0.25">
      <c r="A4799">
        <v>10478</v>
      </c>
      <c r="B4799" t="s">
        <v>4871</v>
      </c>
      <c r="C4799" t="s">
        <v>193</v>
      </c>
      <c r="D4799" t="s">
        <v>4966</v>
      </c>
      <c r="E4799" s="190" t="s">
        <v>9308</v>
      </c>
    </row>
    <row r="4800" spans="1:5" hidden="1" x14ac:dyDescent="0.25">
      <c r="A4800">
        <v>10481</v>
      </c>
      <c r="B4800" t="s">
        <v>4872</v>
      </c>
      <c r="C4800" t="s">
        <v>193</v>
      </c>
      <c r="D4800" t="s">
        <v>4963</v>
      </c>
      <c r="E4800" s="190" t="s">
        <v>9309</v>
      </c>
    </row>
    <row r="4801" spans="1:5" hidden="1" x14ac:dyDescent="0.25">
      <c r="A4801">
        <v>10475</v>
      </c>
      <c r="B4801" t="s">
        <v>4873</v>
      </c>
      <c r="C4801" t="s">
        <v>193</v>
      </c>
      <c r="D4801" t="s">
        <v>4963</v>
      </c>
      <c r="E4801" s="190" t="s">
        <v>9310</v>
      </c>
    </row>
    <row r="4802" spans="1:5" hidden="1" x14ac:dyDescent="0.25">
      <c r="A4802">
        <v>4030</v>
      </c>
      <c r="B4802" t="s">
        <v>6303</v>
      </c>
      <c r="C4802" t="s">
        <v>191</v>
      </c>
      <c r="D4802" t="s">
        <v>4963</v>
      </c>
      <c r="E4802" s="190" t="s">
        <v>220</v>
      </c>
    </row>
    <row r="4803" spans="1:5" hidden="1" x14ac:dyDescent="0.25">
      <c r="A4803">
        <v>4031</v>
      </c>
      <c r="B4803" t="s">
        <v>4874</v>
      </c>
      <c r="C4803" t="s">
        <v>191</v>
      </c>
      <c r="D4803" t="s">
        <v>4963</v>
      </c>
      <c r="E4803" s="190" t="s">
        <v>1814</v>
      </c>
    </row>
    <row r="4804" spans="1:5" hidden="1" x14ac:dyDescent="0.25">
      <c r="A4804">
        <v>39399</v>
      </c>
      <c r="B4804" t="s">
        <v>4876</v>
      </c>
      <c r="C4804" t="s">
        <v>192</v>
      </c>
      <c r="D4804" t="s">
        <v>4977</v>
      </c>
      <c r="E4804" s="190" t="s">
        <v>6533</v>
      </c>
    </row>
    <row r="4805" spans="1:5" hidden="1" x14ac:dyDescent="0.25">
      <c r="A4805">
        <v>39400</v>
      </c>
      <c r="B4805" t="s">
        <v>4877</v>
      </c>
      <c r="C4805" t="s">
        <v>192</v>
      </c>
      <c r="D4805" t="s">
        <v>4977</v>
      </c>
      <c r="E4805" s="190" t="s">
        <v>6534</v>
      </c>
    </row>
    <row r="4806" spans="1:5" hidden="1" x14ac:dyDescent="0.25">
      <c r="A4806">
        <v>39401</v>
      </c>
      <c r="B4806" t="s">
        <v>4878</v>
      </c>
      <c r="C4806" t="s">
        <v>192</v>
      </c>
      <c r="D4806" t="s">
        <v>4977</v>
      </c>
      <c r="E4806" s="190" t="s">
        <v>6535</v>
      </c>
    </row>
    <row r="4807" spans="1:5" hidden="1" x14ac:dyDescent="0.25">
      <c r="A4807">
        <v>11652</v>
      </c>
      <c r="B4807" t="s">
        <v>4879</v>
      </c>
      <c r="C4807" t="s">
        <v>192</v>
      </c>
      <c r="D4807" t="s">
        <v>4977</v>
      </c>
      <c r="E4807" s="190" t="s">
        <v>6536</v>
      </c>
    </row>
    <row r="4808" spans="1:5" hidden="1" x14ac:dyDescent="0.25">
      <c r="A4808">
        <v>13896</v>
      </c>
      <c r="B4808" t="s">
        <v>4880</v>
      </c>
      <c r="C4808" t="s">
        <v>192</v>
      </c>
      <c r="D4808" t="s">
        <v>4977</v>
      </c>
      <c r="E4808" s="190" t="s">
        <v>6537</v>
      </c>
    </row>
    <row r="4809" spans="1:5" hidden="1" x14ac:dyDescent="0.25">
      <c r="A4809">
        <v>13475</v>
      </c>
      <c r="B4809" t="s">
        <v>4881</v>
      </c>
      <c r="C4809" t="s">
        <v>192</v>
      </c>
      <c r="D4809" t="s">
        <v>4977</v>
      </c>
      <c r="E4809" s="190" t="s">
        <v>6538</v>
      </c>
    </row>
    <row r="4810" spans="1:5" hidden="1" x14ac:dyDescent="0.25">
      <c r="A4810">
        <v>44491</v>
      </c>
      <c r="B4810" t="s">
        <v>4882</v>
      </c>
      <c r="C4810" t="s">
        <v>192</v>
      </c>
      <c r="D4810" t="s">
        <v>4977</v>
      </c>
      <c r="E4810" s="190" t="s">
        <v>9311</v>
      </c>
    </row>
    <row r="4811" spans="1:5" hidden="1" x14ac:dyDescent="0.25">
      <c r="A4811">
        <v>44470</v>
      </c>
      <c r="B4811" t="s">
        <v>4883</v>
      </c>
      <c r="C4811" t="s">
        <v>192</v>
      </c>
      <c r="D4811" t="s">
        <v>4977</v>
      </c>
      <c r="E4811" s="190" t="s">
        <v>9312</v>
      </c>
    </row>
    <row r="4812" spans="1:5" hidden="1" x14ac:dyDescent="0.25">
      <c r="A4812">
        <v>13476</v>
      </c>
      <c r="B4812" t="s">
        <v>4884</v>
      </c>
      <c r="C4812" t="s">
        <v>192</v>
      </c>
      <c r="D4812" t="s">
        <v>4977</v>
      </c>
      <c r="E4812" s="190" t="s">
        <v>9313</v>
      </c>
    </row>
    <row r="4813" spans="1:5" hidden="1" x14ac:dyDescent="0.25">
      <c r="A4813">
        <v>10488</v>
      </c>
      <c r="B4813" t="s">
        <v>4885</v>
      </c>
      <c r="C4813" t="s">
        <v>192</v>
      </c>
      <c r="D4813" t="s">
        <v>4977</v>
      </c>
      <c r="E4813" s="190" t="s">
        <v>9314</v>
      </c>
    </row>
    <row r="4814" spans="1:5" hidden="1" x14ac:dyDescent="0.25">
      <c r="A4814">
        <v>13606</v>
      </c>
      <c r="B4814" t="s">
        <v>4886</v>
      </c>
      <c r="C4814" t="s">
        <v>192</v>
      </c>
      <c r="D4814" t="s">
        <v>4977</v>
      </c>
      <c r="E4814" s="190" t="s">
        <v>9315</v>
      </c>
    </row>
    <row r="4815" spans="1:5" hidden="1" x14ac:dyDescent="0.25">
      <c r="A4815">
        <v>10489</v>
      </c>
      <c r="B4815" t="s">
        <v>4887</v>
      </c>
      <c r="C4815" t="s">
        <v>223</v>
      </c>
      <c r="D4815" t="s">
        <v>4963</v>
      </c>
      <c r="E4815" s="190" t="s">
        <v>6816</v>
      </c>
    </row>
    <row r="4816" spans="1:5" hidden="1" x14ac:dyDescent="0.25">
      <c r="A4816">
        <v>41073</v>
      </c>
      <c r="B4816" t="s">
        <v>4888</v>
      </c>
      <c r="C4816" t="s">
        <v>224</v>
      </c>
      <c r="D4816" t="s">
        <v>4963</v>
      </c>
      <c r="E4816" s="190" t="s">
        <v>9316</v>
      </c>
    </row>
    <row r="4817" spans="1:5" hidden="1" x14ac:dyDescent="0.25">
      <c r="A4817">
        <v>34391</v>
      </c>
      <c r="B4817" t="s">
        <v>4889</v>
      </c>
      <c r="C4817" t="s">
        <v>191</v>
      </c>
      <c r="D4817" t="s">
        <v>4963</v>
      </c>
      <c r="E4817" s="190" t="s">
        <v>9317</v>
      </c>
    </row>
    <row r="4818" spans="1:5" hidden="1" x14ac:dyDescent="0.25">
      <c r="A4818">
        <v>10496</v>
      </c>
      <c r="B4818" t="s">
        <v>4890</v>
      </c>
      <c r="C4818" t="s">
        <v>191</v>
      </c>
      <c r="D4818" t="s">
        <v>4963</v>
      </c>
      <c r="E4818" s="190" t="s">
        <v>5734</v>
      </c>
    </row>
    <row r="4819" spans="1:5" hidden="1" x14ac:dyDescent="0.25">
      <c r="A4819">
        <v>10497</v>
      </c>
      <c r="B4819" t="s">
        <v>4891</v>
      </c>
      <c r="C4819" t="s">
        <v>191</v>
      </c>
      <c r="D4819" t="s">
        <v>4963</v>
      </c>
      <c r="E4819" s="190" t="s">
        <v>9318</v>
      </c>
    </row>
    <row r="4820" spans="1:5" hidden="1" x14ac:dyDescent="0.25">
      <c r="A4820">
        <v>10504</v>
      </c>
      <c r="B4820" t="s">
        <v>4892</v>
      </c>
      <c r="C4820" t="s">
        <v>191</v>
      </c>
      <c r="D4820" t="s">
        <v>4963</v>
      </c>
      <c r="E4820" s="190" t="s">
        <v>9319</v>
      </c>
    </row>
    <row r="4821" spans="1:5" hidden="1" x14ac:dyDescent="0.25">
      <c r="A4821">
        <v>34390</v>
      </c>
      <c r="B4821" t="s">
        <v>4893</v>
      </c>
      <c r="C4821" t="s">
        <v>191</v>
      </c>
      <c r="D4821" t="s">
        <v>4963</v>
      </c>
      <c r="E4821" s="190" t="s">
        <v>9320</v>
      </c>
    </row>
    <row r="4822" spans="1:5" hidden="1" x14ac:dyDescent="0.25">
      <c r="A4822">
        <v>34389</v>
      </c>
      <c r="B4822" t="s">
        <v>4894</v>
      </c>
      <c r="C4822" t="s">
        <v>191</v>
      </c>
      <c r="D4822" t="s">
        <v>4963</v>
      </c>
      <c r="E4822" s="190" t="s">
        <v>9321</v>
      </c>
    </row>
    <row r="4823" spans="1:5" hidden="1" x14ac:dyDescent="0.25">
      <c r="A4823">
        <v>34388</v>
      </c>
      <c r="B4823" t="s">
        <v>4895</v>
      </c>
      <c r="C4823" t="s">
        <v>191</v>
      </c>
      <c r="D4823" t="s">
        <v>4963</v>
      </c>
      <c r="E4823" s="190" t="s">
        <v>9322</v>
      </c>
    </row>
    <row r="4824" spans="1:5" hidden="1" x14ac:dyDescent="0.25">
      <c r="A4824">
        <v>34387</v>
      </c>
      <c r="B4824" t="s">
        <v>4896</v>
      </c>
      <c r="C4824" t="s">
        <v>191</v>
      </c>
      <c r="D4824" t="s">
        <v>4963</v>
      </c>
      <c r="E4824" s="190" t="s">
        <v>9323</v>
      </c>
    </row>
    <row r="4825" spans="1:5" hidden="1" x14ac:dyDescent="0.25">
      <c r="A4825">
        <v>11188</v>
      </c>
      <c r="B4825" t="s">
        <v>4897</v>
      </c>
      <c r="C4825" t="s">
        <v>191</v>
      </c>
      <c r="D4825" t="s">
        <v>4963</v>
      </c>
      <c r="E4825" s="190" t="s">
        <v>9324</v>
      </c>
    </row>
    <row r="4826" spans="1:5" hidden="1" x14ac:dyDescent="0.25">
      <c r="A4826">
        <v>11189</v>
      </c>
      <c r="B4826" t="s">
        <v>4898</v>
      </c>
      <c r="C4826" t="s">
        <v>191</v>
      </c>
      <c r="D4826" t="s">
        <v>4963</v>
      </c>
      <c r="E4826" s="190" t="s">
        <v>9325</v>
      </c>
    </row>
    <row r="4827" spans="1:5" hidden="1" x14ac:dyDescent="0.25">
      <c r="A4827">
        <v>21107</v>
      </c>
      <c r="B4827" t="s">
        <v>4899</v>
      </c>
      <c r="C4827" t="s">
        <v>191</v>
      </c>
      <c r="D4827" t="s">
        <v>4963</v>
      </c>
      <c r="E4827" s="190" t="s">
        <v>9326</v>
      </c>
    </row>
    <row r="4828" spans="1:5" hidden="1" x14ac:dyDescent="0.25">
      <c r="A4828">
        <v>34386</v>
      </c>
      <c r="B4828" t="s">
        <v>4900</v>
      </c>
      <c r="C4828" t="s">
        <v>191</v>
      </c>
      <c r="D4828" t="s">
        <v>4963</v>
      </c>
      <c r="E4828" s="190" t="s">
        <v>9327</v>
      </c>
    </row>
    <row r="4829" spans="1:5" hidden="1" x14ac:dyDescent="0.25">
      <c r="A4829">
        <v>10490</v>
      </c>
      <c r="B4829" t="s">
        <v>4901</v>
      </c>
      <c r="C4829" t="s">
        <v>191</v>
      </c>
      <c r="D4829" t="s">
        <v>4963</v>
      </c>
      <c r="E4829" s="190" t="s">
        <v>9328</v>
      </c>
    </row>
    <row r="4830" spans="1:5" hidden="1" x14ac:dyDescent="0.25">
      <c r="A4830">
        <v>10492</v>
      </c>
      <c r="B4830" t="s">
        <v>4902</v>
      </c>
      <c r="C4830" t="s">
        <v>191</v>
      </c>
      <c r="D4830" t="s">
        <v>4966</v>
      </c>
      <c r="E4830" s="190" t="s">
        <v>6481</v>
      </c>
    </row>
    <row r="4831" spans="1:5" hidden="1" x14ac:dyDescent="0.25">
      <c r="A4831">
        <v>10493</v>
      </c>
      <c r="B4831" t="s">
        <v>4903</v>
      </c>
      <c r="C4831" t="s">
        <v>191</v>
      </c>
      <c r="D4831" t="s">
        <v>4963</v>
      </c>
      <c r="E4831" s="190" t="s">
        <v>9321</v>
      </c>
    </row>
    <row r="4832" spans="1:5" hidden="1" x14ac:dyDescent="0.25">
      <c r="A4832">
        <v>10491</v>
      </c>
      <c r="B4832" t="s">
        <v>4904</v>
      </c>
      <c r="C4832" t="s">
        <v>191</v>
      </c>
      <c r="D4832" t="s">
        <v>4963</v>
      </c>
      <c r="E4832" s="190" t="s">
        <v>9329</v>
      </c>
    </row>
    <row r="4833" spans="1:5" hidden="1" x14ac:dyDescent="0.25">
      <c r="A4833">
        <v>34385</v>
      </c>
      <c r="B4833" t="s">
        <v>4905</v>
      </c>
      <c r="C4833" t="s">
        <v>191</v>
      </c>
      <c r="D4833" t="s">
        <v>4963</v>
      </c>
      <c r="E4833" s="190" t="s">
        <v>9330</v>
      </c>
    </row>
    <row r="4834" spans="1:5" hidden="1" x14ac:dyDescent="0.25">
      <c r="A4834">
        <v>10499</v>
      </c>
      <c r="B4834" t="s">
        <v>4906</v>
      </c>
      <c r="C4834" t="s">
        <v>191</v>
      </c>
      <c r="D4834" t="s">
        <v>4963</v>
      </c>
      <c r="E4834" s="190" t="s">
        <v>9331</v>
      </c>
    </row>
    <row r="4835" spans="1:5" hidden="1" x14ac:dyDescent="0.25">
      <c r="A4835">
        <v>34384</v>
      </c>
      <c r="B4835" t="s">
        <v>4907</v>
      </c>
      <c r="C4835" t="s">
        <v>191</v>
      </c>
      <c r="D4835" t="s">
        <v>4963</v>
      </c>
      <c r="E4835" s="190" t="s">
        <v>9327</v>
      </c>
    </row>
    <row r="4836" spans="1:5" hidden="1" x14ac:dyDescent="0.25">
      <c r="A4836">
        <v>11185</v>
      </c>
      <c r="B4836" t="s">
        <v>6304</v>
      </c>
      <c r="C4836" t="s">
        <v>191</v>
      </c>
      <c r="D4836" t="s">
        <v>4963</v>
      </c>
      <c r="E4836" s="190" t="s">
        <v>9109</v>
      </c>
    </row>
    <row r="4837" spans="1:5" hidden="1" x14ac:dyDescent="0.25">
      <c r="A4837">
        <v>10507</v>
      </c>
      <c r="B4837" t="s">
        <v>4908</v>
      </c>
      <c r="C4837" t="s">
        <v>191</v>
      </c>
      <c r="D4837" t="s">
        <v>4963</v>
      </c>
      <c r="E4837" s="190" t="s">
        <v>9332</v>
      </c>
    </row>
    <row r="4838" spans="1:5" hidden="1" x14ac:dyDescent="0.25">
      <c r="A4838">
        <v>10505</v>
      </c>
      <c r="B4838" t="s">
        <v>4909</v>
      </c>
      <c r="C4838" t="s">
        <v>191</v>
      </c>
      <c r="D4838" t="s">
        <v>4963</v>
      </c>
      <c r="E4838" s="190" t="s">
        <v>9333</v>
      </c>
    </row>
    <row r="4839" spans="1:5" hidden="1" x14ac:dyDescent="0.25">
      <c r="A4839">
        <v>10506</v>
      </c>
      <c r="B4839" t="s">
        <v>4910</v>
      </c>
      <c r="C4839" t="s">
        <v>191</v>
      </c>
      <c r="D4839" t="s">
        <v>4963</v>
      </c>
      <c r="E4839" s="190" t="s">
        <v>9334</v>
      </c>
    </row>
    <row r="4840" spans="1:5" hidden="1" x14ac:dyDescent="0.25">
      <c r="A4840">
        <v>5031</v>
      </c>
      <c r="B4840" t="s">
        <v>4911</v>
      </c>
      <c r="C4840" t="s">
        <v>191</v>
      </c>
      <c r="D4840" t="s">
        <v>4966</v>
      </c>
      <c r="E4840" s="190" t="s">
        <v>9335</v>
      </c>
    </row>
    <row r="4841" spans="1:5" hidden="1" x14ac:dyDescent="0.25">
      <c r="A4841">
        <v>10502</v>
      </c>
      <c r="B4841" t="s">
        <v>4912</v>
      </c>
      <c r="C4841" t="s">
        <v>191</v>
      </c>
      <c r="D4841" t="s">
        <v>4963</v>
      </c>
      <c r="E4841" s="190" t="s">
        <v>9336</v>
      </c>
    </row>
    <row r="4842" spans="1:5" hidden="1" x14ac:dyDescent="0.25">
      <c r="A4842">
        <v>10501</v>
      </c>
      <c r="B4842" t="s">
        <v>4913</v>
      </c>
      <c r="C4842" t="s">
        <v>191</v>
      </c>
      <c r="D4842" t="s">
        <v>4963</v>
      </c>
      <c r="E4842" s="190" t="s">
        <v>9337</v>
      </c>
    </row>
    <row r="4843" spans="1:5" hidden="1" x14ac:dyDescent="0.25">
      <c r="A4843">
        <v>10503</v>
      </c>
      <c r="B4843" t="s">
        <v>4914</v>
      </c>
      <c r="C4843" t="s">
        <v>191</v>
      </c>
      <c r="D4843" t="s">
        <v>4963</v>
      </c>
      <c r="E4843" s="190" t="s">
        <v>9338</v>
      </c>
    </row>
    <row r="4844" spans="1:5" hidden="1" x14ac:dyDescent="0.25">
      <c r="A4844">
        <v>4500</v>
      </c>
      <c r="B4844" t="s">
        <v>4915</v>
      </c>
      <c r="C4844" t="s">
        <v>194</v>
      </c>
      <c r="D4844" t="s">
        <v>4963</v>
      </c>
      <c r="E4844" s="190" t="s">
        <v>7028</v>
      </c>
    </row>
    <row r="4845" spans="1:5" hidden="1" x14ac:dyDescent="0.25">
      <c r="A4845">
        <v>4448</v>
      </c>
      <c r="B4845" t="s">
        <v>4916</v>
      </c>
      <c r="C4845" t="s">
        <v>194</v>
      </c>
      <c r="D4845" t="s">
        <v>4963</v>
      </c>
      <c r="E4845" s="190" t="s">
        <v>7029</v>
      </c>
    </row>
    <row r="4846" spans="1:5" hidden="1" x14ac:dyDescent="0.25">
      <c r="A4846">
        <v>20213</v>
      </c>
      <c r="B4846" t="s">
        <v>6305</v>
      </c>
      <c r="C4846" t="s">
        <v>194</v>
      </c>
      <c r="D4846" t="s">
        <v>4963</v>
      </c>
      <c r="E4846" s="190" t="s">
        <v>7030</v>
      </c>
    </row>
    <row r="4847" spans="1:5" hidden="1" x14ac:dyDescent="0.25">
      <c r="A4847">
        <v>20211</v>
      </c>
      <c r="B4847" t="s">
        <v>6306</v>
      </c>
      <c r="C4847" t="s">
        <v>194</v>
      </c>
      <c r="D4847" t="s">
        <v>4963</v>
      </c>
      <c r="E4847" s="190" t="s">
        <v>7031</v>
      </c>
    </row>
    <row r="4848" spans="1:5" hidden="1" x14ac:dyDescent="0.25">
      <c r="A4848">
        <v>40270</v>
      </c>
      <c r="B4848" t="s">
        <v>4917</v>
      </c>
      <c r="C4848" t="s">
        <v>194</v>
      </c>
      <c r="D4848" t="s">
        <v>4977</v>
      </c>
      <c r="E4848" s="190" t="s">
        <v>6307</v>
      </c>
    </row>
    <row r="4849" spans="1:5" hidden="1" x14ac:dyDescent="0.25">
      <c r="A4849">
        <v>4425</v>
      </c>
      <c r="B4849" t="s">
        <v>6308</v>
      </c>
      <c r="C4849" t="s">
        <v>194</v>
      </c>
      <c r="D4849" t="s">
        <v>4963</v>
      </c>
      <c r="E4849" s="190" t="s">
        <v>7032</v>
      </c>
    </row>
    <row r="4850" spans="1:5" hidden="1" x14ac:dyDescent="0.25">
      <c r="A4850">
        <v>4472</v>
      </c>
      <c r="B4850" t="s">
        <v>6309</v>
      </c>
      <c r="C4850" t="s">
        <v>194</v>
      </c>
      <c r="D4850" t="s">
        <v>4963</v>
      </c>
      <c r="E4850" s="190" t="s">
        <v>7033</v>
      </c>
    </row>
    <row r="4851" spans="1:5" hidden="1" x14ac:dyDescent="0.25">
      <c r="A4851">
        <v>35272</v>
      </c>
      <c r="B4851" t="s">
        <v>6310</v>
      </c>
      <c r="C4851" t="s">
        <v>194</v>
      </c>
      <c r="D4851" t="s">
        <v>4963</v>
      </c>
      <c r="E4851" s="190" t="s">
        <v>7034</v>
      </c>
    </row>
    <row r="4852" spans="1:5" hidden="1" x14ac:dyDescent="0.25">
      <c r="A4852">
        <v>4481</v>
      </c>
      <c r="B4852" t="s">
        <v>6311</v>
      </c>
      <c r="C4852" t="s">
        <v>194</v>
      </c>
      <c r="D4852" t="s">
        <v>4963</v>
      </c>
      <c r="E4852" s="190" t="s">
        <v>7035</v>
      </c>
    </row>
    <row r="4853" spans="1:5" hidden="1" x14ac:dyDescent="0.25">
      <c r="A4853">
        <v>34345</v>
      </c>
      <c r="B4853" t="s">
        <v>6312</v>
      </c>
      <c r="C4853" t="s">
        <v>223</v>
      </c>
      <c r="D4853" t="s">
        <v>4963</v>
      </c>
      <c r="E4853" s="190" t="s">
        <v>6293</v>
      </c>
    </row>
    <row r="4854" spans="1:5" hidden="1" x14ac:dyDescent="0.25">
      <c r="A4854">
        <v>41096</v>
      </c>
      <c r="B4854" t="s">
        <v>4918</v>
      </c>
      <c r="C4854" t="s">
        <v>224</v>
      </c>
      <c r="D4854" t="s">
        <v>4963</v>
      </c>
      <c r="E4854" s="190" t="s">
        <v>9339</v>
      </c>
    </row>
    <row r="4855" spans="1:5" hidden="1" x14ac:dyDescent="0.25">
      <c r="A4855" t="s">
        <v>126</v>
      </c>
    </row>
    <row r="4856" spans="1:5" hidden="1" x14ac:dyDescent="0.25">
      <c r="A4856" t="s">
        <v>9340</v>
      </c>
    </row>
  </sheetData>
  <autoFilter ref="A7:E4856" xr:uid="{691DDF9E-042D-47BA-836A-DAA1EC2EB399}">
    <filterColumn colId="0">
      <filters>
        <filter val="10775"/>
      </filters>
    </filterColumn>
  </autoFilter>
  <pageMargins left="0.78740157499999996" right="0.78740157499999996" top="0.984251969" bottom="0.984251969" header="0.5" footer="0.5"/>
  <pageSetup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13"/>
  <dimension ref="A1:H34"/>
  <sheetViews>
    <sheetView zoomScale="75" zoomScaleNormal="75" zoomScaleSheetLayoutView="75" workbookViewId="0">
      <selection activeCell="D14" sqref="D14"/>
    </sheetView>
  </sheetViews>
  <sheetFormatPr defaultColWidth="12.88671875" defaultRowHeight="15" x14ac:dyDescent="0.25"/>
  <cols>
    <col min="1" max="1" width="42.44140625" style="3" customWidth="1"/>
    <col min="2" max="2" width="25.44140625" style="5" customWidth="1"/>
    <col min="3" max="3" width="8.5546875" style="4" customWidth="1"/>
    <col min="4" max="4" width="65.6640625" style="3" bestFit="1" customWidth="1"/>
    <col min="5" max="5" width="15.109375" style="3" customWidth="1"/>
    <col min="6" max="6" width="22" style="3" customWidth="1"/>
    <col min="7" max="7" width="21.44140625" style="3" customWidth="1"/>
    <col min="8" max="8" width="20.88671875" style="3" customWidth="1"/>
    <col min="9" max="218" width="12.88671875" style="3"/>
    <col min="219" max="219" width="9.109375" style="3" customWidth="1"/>
    <col min="220" max="220" width="42.44140625" style="3" customWidth="1"/>
    <col min="221" max="221" width="12.88671875" style="3" customWidth="1"/>
    <col min="222" max="226" width="13.6640625" style="3" customWidth="1"/>
    <col min="227" max="227" width="14.6640625" style="3" customWidth="1"/>
    <col min="228" max="232" width="13.6640625" style="3" customWidth="1"/>
    <col min="233" max="233" width="14.6640625" style="3" customWidth="1"/>
    <col min="234" max="234" width="9.109375" style="3" customWidth="1"/>
    <col min="235" max="236" width="15.33203125" style="3" customWidth="1"/>
    <col min="237" max="237" width="14.44140625" style="3" customWidth="1"/>
    <col min="238" max="238" width="13.33203125" style="3" customWidth="1"/>
    <col min="239" max="239" width="15" style="3" customWidth="1"/>
    <col min="240" max="240" width="16.6640625" style="3" customWidth="1"/>
    <col min="241" max="241" width="22.44140625" style="3" customWidth="1"/>
    <col min="242" max="242" width="42.6640625" style="3" customWidth="1"/>
    <col min="243" max="243" width="22.44140625" style="3" customWidth="1"/>
    <col min="244" max="244" width="15.88671875" style="3" customWidth="1"/>
    <col min="245" max="245" width="14" style="3" customWidth="1"/>
    <col min="246" max="246" width="13.44140625" style="3" customWidth="1"/>
    <col min="247" max="247" width="16" style="3" customWidth="1"/>
    <col min="248" max="248" width="14.5546875" style="3" customWidth="1"/>
    <col min="249" max="16384" width="12.88671875" style="3"/>
  </cols>
  <sheetData>
    <row r="1" spans="1:8" ht="20.100000000000001" customHeight="1" thickBot="1" x14ac:dyDescent="0.3">
      <c r="A1" s="10"/>
      <c r="B1" s="11"/>
      <c r="C1" s="12"/>
      <c r="D1" s="28" t="s">
        <v>54</v>
      </c>
      <c r="E1" s="29"/>
      <c r="F1" s="29"/>
      <c r="G1" s="29"/>
      <c r="H1" s="30"/>
    </row>
    <row r="2" spans="1:8" ht="20.100000000000001" customHeight="1" thickBot="1" x14ac:dyDescent="0.3">
      <c r="A2" s="991" t="s">
        <v>114</v>
      </c>
      <c r="B2" s="991" t="s">
        <v>53</v>
      </c>
      <c r="C2" s="12"/>
      <c r="D2" s="988" t="s">
        <v>1</v>
      </c>
      <c r="E2" s="981" t="s">
        <v>55</v>
      </c>
      <c r="F2" s="982"/>
      <c r="G2" s="982"/>
      <c r="H2" s="983"/>
    </row>
    <row r="3" spans="1:8" ht="22.5" customHeight="1" x14ac:dyDescent="0.25">
      <c r="A3" s="991"/>
      <c r="B3" s="991"/>
      <c r="C3" s="12"/>
      <c r="D3" s="989"/>
      <c r="E3" s="984" t="s">
        <v>69</v>
      </c>
      <c r="F3" s="985"/>
      <c r="G3" s="984" t="s">
        <v>56</v>
      </c>
      <c r="H3" s="985"/>
    </row>
    <row r="4" spans="1:8" ht="20.100000000000001" customHeight="1" thickBot="1" x14ac:dyDescent="0.3">
      <c r="A4" s="31" t="s">
        <v>39</v>
      </c>
      <c r="B4" s="32">
        <v>180</v>
      </c>
      <c r="C4" s="13"/>
      <c r="D4" s="989"/>
      <c r="E4" s="986"/>
      <c r="F4" s="987"/>
      <c r="G4" s="986"/>
      <c r="H4" s="987"/>
    </row>
    <row r="5" spans="1:8" ht="20.100000000000001" customHeight="1" thickBot="1" x14ac:dyDescent="0.3">
      <c r="A5" s="31" t="s">
        <v>24</v>
      </c>
      <c r="B5" s="33">
        <v>15</v>
      </c>
      <c r="C5" s="13"/>
      <c r="D5" s="990"/>
      <c r="E5" s="14" t="s">
        <v>57</v>
      </c>
      <c r="F5" s="14" t="s">
        <v>58</v>
      </c>
      <c r="G5" s="15" t="s">
        <v>57</v>
      </c>
      <c r="H5" s="16" t="s">
        <v>58</v>
      </c>
    </row>
    <row r="6" spans="1:8" ht="30.75" customHeight="1" x14ac:dyDescent="0.25">
      <c r="A6" s="31" t="s">
        <v>42</v>
      </c>
      <c r="B6" s="33">
        <v>30</v>
      </c>
      <c r="C6" s="11"/>
      <c r="D6" s="17" t="s">
        <v>59</v>
      </c>
      <c r="E6" s="18" t="s">
        <v>60</v>
      </c>
      <c r="F6" s="19">
        <v>4</v>
      </c>
      <c r="G6" s="20" t="s">
        <v>61</v>
      </c>
      <c r="H6" s="21">
        <v>6</v>
      </c>
    </row>
    <row r="7" spans="1:8" ht="30.75" customHeight="1" x14ac:dyDescent="0.25">
      <c r="A7" s="31" t="s">
        <v>25</v>
      </c>
      <c r="B7" s="32">
        <v>30</v>
      </c>
      <c r="C7" s="13"/>
      <c r="D7" s="17" t="s">
        <v>62</v>
      </c>
      <c r="E7" s="18" t="s">
        <v>60</v>
      </c>
      <c r="F7" s="22">
        <v>4</v>
      </c>
      <c r="G7" s="20" t="s">
        <v>61</v>
      </c>
      <c r="H7" s="23">
        <v>6</v>
      </c>
    </row>
    <row r="8" spans="1:8" ht="30.75" customHeight="1" x14ac:dyDescent="0.25">
      <c r="A8" s="31" t="s">
        <v>40</v>
      </c>
      <c r="B8" s="32">
        <v>90</v>
      </c>
      <c r="C8" s="11"/>
      <c r="D8" s="17" t="s">
        <v>63</v>
      </c>
      <c r="E8" s="18" t="s">
        <v>60</v>
      </c>
      <c r="F8" s="22">
        <v>4</v>
      </c>
      <c r="G8" s="20" t="s">
        <v>61</v>
      </c>
      <c r="H8" s="23">
        <v>6</v>
      </c>
    </row>
    <row r="9" spans="1:8" ht="30.75" customHeight="1" x14ac:dyDescent="0.25">
      <c r="A9" s="31" t="s">
        <v>41</v>
      </c>
      <c r="B9" s="32">
        <v>180</v>
      </c>
      <c r="C9" s="11"/>
      <c r="D9" s="17" t="s">
        <v>64</v>
      </c>
      <c r="E9" s="18" t="s">
        <v>60</v>
      </c>
      <c r="F9" s="22">
        <v>12</v>
      </c>
      <c r="G9" s="20" t="s">
        <v>61</v>
      </c>
      <c r="H9" s="23">
        <v>24</v>
      </c>
    </row>
    <row r="10" spans="1:8" ht="29.25" customHeight="1" x14ac:dyDescent="0.25">
      <c r="A10" s="31" t="s">
        <v>43</v>
      </c>
      <c r="B10" s="32">
        <v>180</v>
      </c>
      <c r="C10" s="11"/>
      <c r="D10" s="24" t="s">
        <v>65</v>
      </c>
      <c r="E10" s="25" t="s">
        <v>66</v>
      </c>
      <c r="F10" s="22">
        <v>6</v>
      </c>
      <c r="G10" s="25" t="s">
        <v>66</v>
      </c>
      <c r="H10" s="23">
        <v>12</v>
      </c>
    </row>
    <row r="11" spans="1:8" ht="18" customHeight="1" x14ac:dyDescent="0.25">
      <c r="A11" s="31" t="s">
        <v>44</v>
      </c>
      <c r="B11" s="32">
        <v>15</v>
      </c>
      <c r="C11" s="11"/>
      <c r="D11" s="24" t="s">
        <v>67</v>
      </c>
      <c r="E11" s="25" t="s">
        <v>66</v>
      </c>
      <c r="F11" s="22">
        <v>12</v>
      </c>
      <c r="G11" s="25" t="s">
        <v>66</v>
      </c>
      <c r="H11" s="26" t="s">
        <v>66</v>
      </c>
    </row>
    <row r="12" spans="1:8" ht="18" customHeight="1" x14ac:dyDescent="0.25">
      <c r="A12" s="31" t="s">
        <v>45</v>
      </c>
      <c r="B12" s="32">
        <v>5</v>
      </c>
      <c r="C12" s="11"/>
      <c r="D12" s="24" t="s">
        <v>68</v>
      </c>
      <c r="E12" s="25" t="s">
        <v>66</v>
      </c>
      <c r="F12" s="22">
        <v>2</v>
      </c>
      <c r="G12" s="25" t="s">
        <v>66</v>
      </c>
      <c r="H12" s="26" t="s">
        <v>66</v>
      </c>
    </row>
    <row r="13" spans="1:8" ht="18" customHeight="1" x14ac:dyDescent="0.25">
      <c r="A13" s="31" t="s">
        <v>46</v>
      </c>
      <c r="B13" s="32">
        <v>2</v>
      </c>
      <c r="C13" s="11"/>
      <c r="D13" s="17" t="s">
        <v>6313</v>
      </c>
      <c r="E13" s="27" t="s">
        <v>66</v>
      </c>
      <c r="F13" s="19">
        <v>1</v>
      </c>
      <c r="G13" s="27" t="s">
        <v>66</v>
      </c>
      <c r="H13" s="26" t="s">
        <v>66</v>
      </c>
    </row>
    <row r="14" spans="1:8" ht="20.100000000000001" customHeight="1" x14ac:dyDescent="0.25">
      <c r="A14" s="31" t="s">
        <v>47</v>
      </c>
      <c r="B14" s="32">
        <v>30</v>
      </c>
      <c r="C14" s="11"/>
      <c r="D14" s="10"/>
      <c r="E14" s="10"/>
      <c r="F14" s="10"/>
      <c r="G14" s="10"/>
      <c r="H14" s="10"/>
    </row>
    <row r="15" spans="1:8" ht="20.100000000000001" customHeight="1" x14ac:dyDescent="0.25">
      <c r="A15" s="31" t="s">
        <v>39</v>
      </c>
      <c r="B15" s="34">
        <v>180</v>
      </c>
      <c r="C15" s="11"/>
      <c r="D15" s="11"/>
      <c r="E15" s="11"/>
      <c r="F15" s="11"/>
      <c r="G15" s="11"/>
      <c r="H15" s="10"/>
    </row>
    <row r="16" spans="1:8" ht="20.100000000000001" customHeight="1" x14ac:dyDescent="0.25">
      <c r="A16" s="31" t="s">
        <v>24</v>
      </c>
      <c r="B16" s="34">
        <v>30</v>
      </c>
      <c r="C16" s="11"/>
      <c r="D16" s="11"/>
      <c r="E16" s="11"/>
      <c r="F16" s="11"/>
      <c r="G16" s="11"/>
      <c r="H16" s="10"/>
    </row>
    <row r="17" spans="1:8" ht="20.100000000000001" customHeight="1" x14ac:dyDescent="0.25">
      <c r="A17" s="31" t="s">
        <v>48</v>
      </c>
      <c r="B17" s="34">
        <v>60</v>
      </c>
      <c r="C17" s="11"/>
      <c r="D17" s="11"/>
      <c r="E17" s="11"/>
      <c r="F17" s="11"/>
      <c r="G17" s="11"/>
      <c r="H17" s="10"/>
    </row>
    <row r="18" spans="1:8" ht="20.100000000000001" customHeight="1" x14ac:dyDescent="0.25">
      <c r="A18" s="31" t="s">
        <v>49</v>
      </c>
      <c r="B18" s="34">
        <v>60</v>
      </c>
      <c r="C18" s="11"/>
      <c r="D18" s="11"/>
      <c r="E18" s="11"/>
      <c r="F18" s="11"/>
      <c r="G18" s="11"/>
      <c r="H18" s="10"/>
    </row>
    <row r="19" spans="1:8" ht="20.100000000000001" customHeight="1" x14ac:dyDescent="0.25">
      <c r="A19" s="31" t="s">
        <v>50</v>
      </c>
      <c r="B19" s="34">
        <v>360</v>
      </c>
      <c r="C19" s="11"/>
      <c r="D19" s="11"/>
      <c r="E19" s="11"/>
      <c r="F19" s="11"/>
      <c r="G19" s="11"/>
      <c r="H19" s="10"/>
    </row>
    <row r="20" spans="1:8" ht="20.100000000000001" customHeight="1" x14ac:dyDescent="0.25">
      <c r="A20" s="31" t="s">
        <v>51</v>
      </c>
      <c r="B20" s="34">
        <v>360</v>
      </c>
      <c r="C20" s="11"/>
      <c r="D20" s="11"/>
      <c r="E20" s="11"/>
      <c r="F20" s="11"/>
      <c r="G20" s="11"/>
      <c r="H20" s="10"/>
    </row>
    <row r="21" spans="1:8" ht="20.100000000000001" customHeight="1" x14ac:dyDescent="0.25">
      <c r="A21" s="31" t="s">
        <v>52</v>
      </c>
      <c r="B21" s="34">
        <v>120</v>
      </c>
      <c r="C21" s="11"/>
      <c r="D21" s="11"/>
      <c r="E21" s="11"/>
      <c r="F21" s="11"/>
      <c r="G21" s="11"/>
      <c r="H21" s="10"/>
    </row>
    <row r="22" spans="1:8" ht="20.100000000000001" customHeight="1" x14ac:dyDescent="0.25">
      <c r="A22" s="31" t="s">
        <v>90</v>
      </c>
      <c r="B22" s="32">
        <v>180</v>
      </c>
      <c r="C22" s="10"/>
      <c r="D22" s="10"/>
      <c r="E22" s="10"/>
      <c r="F22" s="10"/>
      <c r="G22" s="10"/>
      <c r="H22" s="10"/>
    </row>
    <row r="23" spans="1:8" ht="20.100000000000001" customHeight="1" x14ac:dyDescent="0.25">
      <c r="A23" s="35" t="s">
        <v>115</v>
      </c>
      <c r="B23" s="36">
        <v>180</v>
      </c>
      <c r="C23" s="10"/>
      <c r="D23" s="10"/>
      <c r="E23" s="10"/>
      <c r="F23" s="10"/>
      <c r="G23" s="10"/>
      <c r="H23" s="10"/>
    </row>
    <row r="24" spans="1:8" ht="20.100000000000001" customHeight="1" x14ac:dyDescent="0.25">
      <c r="A24" s="35" t="s">
        <v>116</v>
      </c>
      <c r="B24" s="36">
        <v>90</v>
      </c>
      <c r="C24" s="10"/>
      <c r="D24" s="10"/>
      <c r="E24" s="10"/>
      <c r="F24" s="10"/>
      <c r="G24" s="10"/>
      <c r="H24" s="10"/>
    </row>
    <row r="25" spans="1:8" ht="20.100000000000001" customHeight="1" x14ac:dyDescent="0.25">
      <c r="A25" s="35" t="s">
        <v>47</v>
      </c>
      <c r="B25" s="36">
        <v>30</v>
      </c>
      <c r="C25" s="3"/>
    </row>
    <row r="26" spans="1:8" ht="20.100000000000001" customHeight="1" x14ac:dyDescent="0.25">
      <c r="A26" s="35" t="s">
        <v>117</v>
      </c>
      <c r="B26" s="37">
        <v>180</v>
      </c>
      <c r="C26" s="3"/>
    </row>
    <row r="27" spans="1:8" ht="20.100000000000001" customHeight="1" x14ac:dyDescent="0.25">
      <c r="A27" s="35" t="s">
        <v>118</v>
      </c>
      <c r="B27" s="37">
        <v>180</v>
      </c>
      <c r="C27" s="3"/>
    </row>
    <row r="28" spans="1:8" ht="20.100000000000001" customHeight="1" x14ac:dyDescent="0.25">
      <c r="A28" s="35" t="s">
        <v>119</v>
      </c>
      <c r="B28" s="37">
        <v>180</v>
      </c>
      <c r="C28" s="3"/>
    </row>
    <row r="29" spans="1:8" ht="20.100000000000001" customHeight="1" x14ac:dyDescent="0.25">
      <c r="A29" s="35" t="s">
        <v>120</v>
      </c>
      <c r="B29" s="36">
        <v>180</v>
      </c>
    </row>
    <row r="30" spans="1:8" ht="20.100000000000001" customHeight="1" x14ac:dyDescent="0.25">
      <c r="A30" s="35" t="s">
        <v>121</v>
      </c>
      <c r="B30" s="36">
        <v>180</v>
      </c>
    </row>
    <row r="31" spans="1:8" ht="20.100000000000001" customHeight="1" x14ac:dyDescent="0.25">
      <c r="A31" s="35" t="s">
        <v>110</v>
      </c>
      <c r="B31" s="36">
        <v>180</v>
      </c>
    </row>
    <row r="32" spans="1:8" ht="20.100000000000001" customHeight="1" x14ac:dyDescent="0.25">
      <c r="A32" s="35" t="s">
        <v>122</v>
      </c>
      <c r="B32" s="37">
        <v>90</v>
      </c>
    </row>
    <row r="33" spans="1:2" ht="20.100000000000001" customHeight="1" x14ac:dyDescent="0.25">
      <c r="A33" s="35" t="s">
        <v>125</v>
      </c>
      <c r="B33" s="37">
        <v>15</v>
      </c>
    </row>
    <row r="34" spans="1:2" ht="20.100000000000001" customHeight="1" x14ac:dyDescent="0.25">
      <c r="A34" s="35" t="s">
        <v>124</v>
      </c>
      <c r="B34" s="37">
        <v>180</v>
      </c>
    </row>
  </sheetData>
  <mergeCells count="6">
    <mergeCell ref="E2:H2"/>
    <mergeCell ref="E3:F4"/>
    <mergeCell ref="D2:D5"/>
    <mergeCell ref="G3:H4"/>
    <mergeCell ref="A2:A3"/>
    <mergeCell ref="B2:B3"/>
  </mergeCells>
  <phoneticPr fontId="21" type="noConversion"/>
  <printOptions horizontalCentered="1" verticalCentered="1"/>
  <pageMargins left="0.19685039370078741" right="0.19685039370078741" top="0.78740157480314965" bottom="0.39370078740157483" header="0.39370078740157483" footer="0.39370078740157483"/>
  <pageSetup paperSize="9" scale="6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6"/>
  <dimension ref="C1:S18"/>
  <sheetViews>
    <sheetView showGridLines="0" tabSelected="1" view="pageBreakPreview" zoomScaleNormal="100" zoomScaleSheetLayoutView="100" workbookViewId="0">
      <selection activeCell="M6" sqref="M6:M7"/>
    </sheetView>
  </sheetViews>
  <sheetFormatPr defaultColWidth="9.109375" defaultRowHeight="11.4" x14ac:dyDescent="0.2"/>
  <cols>
    <col min="1" max="2" width="3" style="6" customWidth="1"/>
    <col min="3" max="3" width="9" style="6" customWidth="1"/>
    <col min="4" max="4" width="12.109375" style="6" bestFit="1" customWidth="1"/>
    <col min="5" max="5" width="55.44140625" style="6" customWidth="1"/>
    <col min="6" max="6" width="11" style="6" customWidth="1"/>
    <col min="7" max="9" width="14.6640625" style="6" customWidth="1"/>
    <col min="10" max="11" width="19" style="6" customWidth="1"/>
    <col min="12" max="12" width="15" style="559" customWidth="1"/>
    <col min="13" max="14" width="19" style="6" customWidth="1"/>
    <col min="15" max="15" width="7.109375" style="6" bestFit="1" customWidth="1"/>
    <col min="16" max="16" width="9.109375" style="6"/>
    <col min="17" max="17" width="15.6640625" style="6" bestFit="1" customWidth="1"/>
    <col min="18" max="19" width="15.33203125" style="6" bestFit="1" customWidth="1"/>
    <col min="20" max="16384" width="9.109375" style="6"/>
  </cols>
  <sheetData>
    <row r="1" spans="3:19" ht="12" thickBot="1" x14ac:dyDescent="0.25"/>
    <row r="2" spans="3:19" ht="60" customHeight="1" x14ac:dyDescent="0.2">
      <c r="C2" s="658"/>
      <c r="D2" s="659"/>
      <c r="E2" s="659"/>
      <c r="F2" s="659"/>
      <c r="G2" s="659"/>
      <c r="H2" s="659"/>
      <c r="I2" s="659"/>
      <c r="J2" s="659"/>
      <c r="K2" s="659"/>
      <c r="L2" s="659"/>
      <c r="M2" s="659"/>
      <c r="N2" s="659"/>
      <c r="O2" s="660"/>
    </row>
    <row r="3" spans="3:19" ht="12.9" customHeight="1" x14ac:dyDescent="0.2">
      <c r="C3" s="664" t="s">
        <v>568</v>
      </c>
      <c r="D3" s="665"/>
      <c r="E3" s="665"/>
      <c r="F3" s="665"/>
      <c r="G3" s="629" t="s">
        <v>429</v>
      </c>
      <c r="H3" s="630"/>
      <c r="I3" s="630"/>
      <c r="J3" s="630"/>
      <c r="K3" s="630"/>
      <c r="L3" s="631"/>
      <c r="M3" s="632"/>
      <c r="N3" s="633" t="s">
        <v>129</v>
      </c>
      <c r="O3" s="543"/>
    </row>
    <row r="4" spans="3:19" ht="20.100000000000001" customHeight="1" x14ac:dyDescent="0.2">
      <c r="C4" s="666"/>
      <c r="D4" s="667"/>
      <c r="E4" s="667"/>
      <c r="F4" s="667"/>
      <c r="G4" s="661" t="str">
        <f>Premissas!$E$7</f>
        <v>SERVIÇOS DE COLETA DOMICILIAR PORTA A PORTA DE RSU</v>
      </c>
      <c r="H4" s="661"/>
      <c r="I4" s="661"/>
      <c r="J4" s="661"/>
      <c r="K4" s="661"/>
      <c r="L4" s="661"/>
      <c r="M4" s="661"/>
      <c r="N4" s="542" t="str">
        <f>Premissas!$E$6</f>
        <v>JUN/2026</v>
      </c>
      <c r="O4" s="549"/>
      <c r="Q4" s="139"/>
    </row>
    <row r="5" spans="3:19" ht="12.75" customHeight="1" thickBot="1" x14ac:dyDescent="0.25">
      <c r="C5" s="544"/>
      <c r="D5" s="545"/>
      <c r="E5" s="545"/>
      <c r="F5" s="545"/>
      <c r="G5" s="546"/>
      <c r="H5" s="546"/>
      <c r="I5" s="546"/>
      <c r="J5" s="546"/>
      <c r="K5" s="546"/>
      <c r="L5" s="560"/>
      <c r="M5" s="546"/>
      <c r="N5" s="547"/>
      <c r="O5" s="548"/>
    </row>
    <row r="6" spans="3:19" ht="12.75" customHeight="1" x14ac:dyDescent="0.2">
      <c r="C6" s="662" t="s">
        <v>12</v>
      </c>
      <c r="D6" s="562" t="s">
        <v>166</v>
      </c>
      <c r="E6" s="652" t="s">
        <v>13</v>
      </c>
      <c r="F6" s="652" t="s">
        <v>2</v>
      </c>
      <c r="G6" s="652" t="s">
        <v>546</v>
      </c>
      <c r="H6" s="655" t="s">
        <v>566</v>
      </c>
      <c r="I6" s="652" t="s">
        <v>9423</v>
      </c>
      <c r="J6" s="652" t="s">
        <v>9424</v>
      </c>
      <c r="K6" s="652" t="s">
        <v>9425</v>
      </c>
      <c r="L6" s="652" t="s">
        <v>9569</v>
      </c>
      <c r="M6" s="652" t="s">
        <v>9570</v>
      </c>
      <c r="N6" s="652" t="s">
        <v>569</v>
      </c>
      <c r="O6" s="650" t="s">
        <v>0</v>
      </c>
      <c r="Q6" s="139"/>
    </row>
    <row r="7" spans="3:19" ht="26.25" customHeight="1" x14ac:dyDescent="0.2">
      <c r="C7" s="663"/>
      <c r="D7" s="570"/>
      <c r="E7" s="654"/>
      <c r="F7" s="654"/>
      <c r="G7" s="653"/>
      <c r="H7" s="656"/>
      <c r="I7" s="653"/>
      <c r="J7" s="653"/>
      <c r="K7" s="653"/>
      <c r="L7" s="657"/>
      <c r="M7" s="653"/>
      <c r="N7" s="653"/>
      <c r="O7" s="651" t="s">
        <v>0</v>
      </c>
    </row>
    <row r="8" spans="3:19" ht="24.9" customHeight="1" x14ac:dyDescent="0.2">
      <c r="C8" s="313" t="s">
        <v>9438</v>
      </c>
      <c r="D8" s="648" t="s">
        <v>9490</v>
      </c>
      <c r="E8" s="649"/>
      <c r="F8" s="649"/>
      <c r="G8" s="649"/>
      <c r="H8" s="649"/>
      <c r="I8" s="573"/>
      <c r="J8" s="563">
        <f>SUM(J9:J10)</f>
        <v>374975.34</v>
      </c>
      <c r="K8" s="563">
        <f>SUM(K9:K10)</f>
        <v>4499704.08</v>
      </c>
      <c r="L8" s="564"/>
      <c r="M8" s="563">
        <f>SUM(M9:M10)</f>
        <v>459227.76</v>
      </c>
      <c r="N8" s="563">
        <f>SUM(N9:N10)</f>
        <v>5510733.1200000001</v>
      </c>
      <c r="O8" s="550">
        <f>N8/$N$13</f>
        <v>0.89990000000000003</v>
      </c>
      <c r="R8" s="385"/>
      <c r="S8" s="429"/>
    </row>
    <row r="9" spans="3:19" ht="52.8" x14ac:dyDescent="0.2">
      <c r="C9" s="252" t="s">
        <v>138</v>
      </c>
      <c r="D9" s="537" t="s">
        <v>9414</v>
      </c>
      <c r="E9" s="149" t="s">
        <v>9513</v>
      </c>
      <c r="F9" s="128" t="s">
        <v>6552</v>
      </c>
      <c r="G9" s="147">
        <f>Composição!$I$35</f>
        <v>1284</v>
      </c>
      <c r="H9" s="571">
        <f t="shared" ref="H9:H12" si="0">G9*12</f>
        <v>15408</v>
      </c>
      <c r="I9" s="147">
        <f>Composição!$I$36</f>
        <v>245.41</v>
      </c>
      <c r="J9" s="572">
        <f t="shared" ref="J9:J12" si="1">ROUND(G9*I9,2)</f>
        <v>315106.44</v>
      </c>
      <c r="K9" s="565">
        <f t="shared" ref="K9" si="2">ROUND(H9*I9,2)</f>
        <v>3781277.28</v>
      </c>
      <c r="L9" s="565">
        <f>Composição!$I$38</f>
        <v>300.55</v>
      </c>
      <c r="M9" s="565">
        <f>ROUND(G9*L9,2)</f>
        <v>385906.2</v>
      </c>
      <c r="N9" s="565">
        <f>ROUND(H9*L9,2)</f>
        <v>4630874.4000000004</v>
      </c>
      <c r="O9" s="566"/>
      <c r="R9" s="385"/>
      <c r="S9" s="429"/>
    </row>
    <row r="10" spans="3:19" ht="52.8" x14ac:dyDescent="0.2">
      <c r="C10" s="252" t="s">
        <v>9476</v>
      </c>
      <c r="D10" s="537" t="s">
        <v>9414</v>
      </c>
      <c r="E10" s="149" t="s">
        <v>9477</v>
      </c>
      <c r="F10" s="128" t="s">
        <v>6552</v>
      </c>
      <c r="G10" s="147">
        <f>Composição!$I$65</f>
        <v>117</v>
      </c>
      <c r="H10" s="571">
        <f t="shared" ref="H10" si="3">G10*12</f>
        <v>1404</v>
      </c>
      <c r="I10" s="147">
        <f>Composição!$I$66</f>
        <v>511.7</v>
      </c>
      <c r="J10" s="572">
        <f t="shared" ref="J10" si="4">ROUND(G10*I10,2)</f>
        <v>59868.9</v>
      </c>
      <c r="K10" s="565">
        <f t="shared" ref="K10" si="5">ROUND(H10*I10,2)</f>
        <v>718426.8</v>
      </c>
      <c r="L10" s="565">
        <f>Composição!$I$68</f>
        <v>626.67999999999995</v>
      </c>
      <c r="M10" s="565">
        <f>ROUND(G10*L10,2)</f>
        <v>73321.56</v>
      </c>
      <c r="N10" s="565">
        <f>ROUND(H10*L10,2)</f>
        <v>879858.72</v>
      </c>
      <c r="O10" s="566"/>
      <c r="R10" s="385"/>
      <c r="S10" s="429"/>
    </row>
    <row r="11" spans="3:19" ht="24.9" customHeight="1" x14ac:dyDescent="0.2">
      <c r="C11" s="313" t="s">
        <v>9439</v>
      </c>
      <c r="D11" s="648" t="s">
        <v>9421</v>
      </c>
      <c r="E11" s="649"/>
      <c r="F11" s="649"/>
      <c r="G11" s="649"/>
      <c r="H11" s="649"/>
      <c r="I11" s="573"/>
      <c r="J11" s="561">
        <f>SUM(J12:J12)</f>
        <v>41725.440000000002</v>
      </c>
      <c r="K11" s="314">
        <f>SUM(K12:K12)</f>
        <v>500705.28000000003</v>
      </c>
      <c r="L11" s="564"/>
      <c r="M11" s="314">
        <f>SUM(M12:M12)</f>
        <v>51101.15</v>
      </c>
      <c r="N11" s="314">
        <f>SUM(N12:N12)</f>
        <v>613213.80000000005</v>
      </c>
      <c r="O11" s="550">
        <f>N11/$N$13</f>
        <v>0.10009999999999999</v>
      </c>
    </row>
    <row r="12" spans="3:19" ht="51" customHeight="1" x14ac:dyDescent="0.2">
      <c r="C12" s="253" t="s">
        <v>9440</v>
      </c>
      <c r="D12" s="537" t="s">
        <v>9414</v>
      </c>
      <c r="E12" s="143" t="s">
        <v>9421</v>
      </c>
      <c r="F12" s="129" t="s">
        <v>9475</v>
      </c>
      <c r="G12" s="148">
        <v>1</v>
      </c>
      <c r="H12" s="571">
        <f t="shared" si="0"/>
        <v>12</v>
      </c>
      <c r="I12" s="147">
        <f>Composição!$I$102</f>
        <v>41725.440000000002</v>
      </c>
      <c r="J12" s="572">
        <f t="shared" si="1"/>
        <v>41725.440000000002</v>
      </c>
      <c r="K12" s="565">
        <f t="shared" ref="K12" si="6">ROUND(H12*I12,2)</f>
        <v>500705.28000000003</v>
      </c>
      <c r="L12" s="565">
        <f>Composição!$I$104</f>
        <v>51101.15</v>
      </c>
      <c r="M12" s="565">
        <f>ROUND(G12*L12,2)</f>
        <v>51101.15</v>
      </c>
      <c r="N12" s="565">
        <f>ROUND(H12*L12,2)</f>
        <v>613213.80000000005</v>
      </c>
      <c r="O12" s="566"/>
    </row>
    <row r="13" spans="3:19" ht="24.9" customHeight="1" thickBot="1" x14ac:dyDescent="0.25">
      <c r="C13" s="645" t="s">
        <v>9426</v>
      </c>
      <c r="D13" s="646"/>
      <c r="E13" s="646"/>
      <c r="F13" s="646"/>
      <c r="G13" s="646"/>
      <c r="H13" s="646"/>
      <c r="I13" s="647"/>
      <c r="J13" s="541">
        <f>SUM(J8,J11)</f>
        <v>416700.78</v>
      </c>
      <c r="K13" s="541">
        <f>SUM(K8,K11)</f>
        <v>5000409.3600000003</v>
      </c>
      <c r="L13" s="567"/>
      <c r="M13" s="541">
        <f>SUM(M8,M11)</f>
        <v>510328.91</v>
      </c>
      <c r="N13" s="568">
        <f>SUM(N8,N11)</f>
        <v>6123946.9199999999</v>
      </c>
      <c r="O13" s="569"/>
    </row>
    <row r="14" spans="3:19" ht="13.8" x14ac:dyDescent="0.25">
      <c r="M14" s="150"/>
    </row>
    <row r="15" spans="3:19" x14ac:dyDescent="0.2">
      <c r="H15" s="385"/>
      <c r="I15" s="385"/>
      <c r="J15" s="385"/>
      <c r="K15" s="385"/>
      <c r="M15" s="139"/>
      <c r="N15" s="558"/>
    </row>
    <row r="18" spans="14:14" x14ac:dyDescent="0.2">
      <c r="N18" s="139"/>
    </row>
  </sheetData>
  <mergeCells count="18">
    <mergeCell ref="C2:O2"/>
    <mergeCell ref="G4:M4"/>
    <mergeCell ref="C6:C7"/>
    <mergeCell ref="C3:F4"/>
    <mergeCell ref="I6:I7"/>
    <mergeCell ref="J6:J7"/>
    <mergeCell ref="C13:I13"/>
    <mergeCell ref="D8:H8"/>
    <mergeCell ref="D11:H11"/>
    <mergeCell ref="O6:O7"/>
    <mergeCell ref="N6:N7"/>
    <mergeCell ref="F6:F7"/>
    <mergeCell ref="G6:G7"/>
    <mergeCell ref="E6:E7"/>
    <mergeCell ref="H6:H7"/>
    <mergeCell ref="L6:L7"/>
    <mergeCell ref="K6:K7"/>
    <mergeCell ref="M6:M7"/>
  </mergeCells>
  <phoneticPr fontId="7" type="noConversion"/>
  <printOptions horizontalCentered="1"/>
  <pageMargins left="0.39370078740157483" right="0.39370078740157483" top="0.59055118110236227" bottom="0.39370078740157483" header="0.19685039370078741" footer="0.11811023622047245"/>
  <pageSetup paperSize="9" scale="30" orientation="landscape" horizontalDpi="4294967295"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1BF3-9830-4D87-B45F-DAE7F8D257D3}">
  <dimension ref="A1:P681"/>
  <sheetViews>
    <sheetView showGridLines="0" view="pageBreakPreview" zoomScale="85" zoomScaleNormal="70" zoomScaleSheetLayoutView="85" workbookViewId="0">
      <selection activeCell="I64" sqref="I64"/>
    </sheetView>
  </sheetViews>
  <sheetFormatPr defaultColWidth="9.109375" defaultRowHeight="14.4" x14ac:dyDescent="0.3"/>
  <cols>
    <col min="1" max="1" width="9.109375" style="118"/>
    <col min="2" max="2" width="9.6640625" style="118" customWidth="1"/>
    <col min="3" max="3" width="44" style="118" customWidth="1"/>
    <col min="4" max="16" width="18.88671875" style="118" customWidth="1"/>
    <col min="17" max="16384" width="9.109375" style="118"/>
  </cols>
  <sheetData>
    <row r="1" spans="2:16" ht="15" thickBot="1" x14ac:dyDescent="0.35">
      <c r="B1" s="235"/>
      <c r="C1" s="235"/>
      <c r="D1" s="235"/>
      <c r="E1" s="235"/>
      <c r="F1" s="235"/>
      <c r="G1" s="235"/>
      <c r="H1" s="235"/>
      <c r="I1" s="235"/>
      <c r="J1" s="235"/>
      <c r="K1" s="235"/>
      <c r="L1" s="235"/>
      <c r="M1" s="235"/>
      <c r="N1" s="235"/>
      <c r="O1" s="235"/>
      <c r="P1" s="235"/>
    </row>
    <row r="2" spans="2:16" ht="60" customHeight="1" x14ac:dyDescent="0.3">
      <c r="B2" s="691"/>
      <c r="C2" s="692"/>
      <c r="D2" s="692"/>
      <c r="E2" s="692"/>
      <c r="F2" s="692"/>
      <c r="G2" s="692"/>
      <c r="H2" s="692"/>
      <c r="I2" s="692"/>
      <c r="J2" s="692"/>
      <c r="K2" s="692"/>
      <c r="L2" s="692"/>
      <c r="M2" s="692"/>
      <c r="N2" s="692"/>
      <c r="O2" s="692"/>
      <c r="P2" s="693"/>
    </row>
    <row r="3" spans="2:16" ht="6.9" customHeight="1" x14ac:dyDescent="0.3">
      <c r="B3" s="272"/>
      <c r="C3" s="380"/>
      <c r="D3" s="381"/>
      <c r="E3" s="381"/>
      <c r="F3" s="381"/>
      <c r="G3" s="381"/>
      <c r="H3" s="381"/>
      <c r="I3" s="381"/>
      <c r="J3" s="381"/>
      <c r="K3" s="381"/>
      <c r="L3" s="381"/>
      <c r="M3" s="381"/>
      <c r="N3" s="381"/>
      <c r="O3" s="381"/>
      <c r="P3" s="273"/>
    </row>
    <row r="4" spans="2:16" ht="15" customHeight="1" x14ac:dyDescent="0.3">
      <c r="B4" s="697" t="s">
        <v>543</v>
      </c>
      <c r="C4" s="698"/>
      <c r="D4" s="698"/>
      <c r="E4" s="698"/>
      <c r="F4" s="698"/>
      <c r="G4" s="698"/>
      <c r="H4" s="699"/>
      <c r="I4" s="236" t="s">
        <v>429</v>
      </c>
      <c r="J4" s="237"/>
      <c r="K4" s="238"/>
      <c r="L4" s="239"/>
      <c r="M4" s="239"/>
      <c r="N4" s="239"/>
      <c r="O4" s="240"/>
      <c r="P4" s="274" t="s">
        <v>15</v>
      </c>
    </row>
    <row r="5" spans="2:16" ht="20.100000000000001" customHeight="1" x14ac:dyDescent="0.3">
      <c r="B5" s="700"/>
      <c r="C5" s="701"/>
      <c r="D5" s="701"/>
      <c r="E5" s="701"/>
      <c r="F5" s="701"/>
      <c r="G5" s="701"/>
      <c r="H5" s="702"/>
      <c r="I5" s="694" t="str">
        <f>Premissas!$E$7</f>
        <v>SERVIÇOS DE COLETA DOMICILIAR PORTA A PORTA DE RSU</v>
      </c>
      <c r="J5" s="695"/>
      <c r="K5" s="695"/>
      <c r="L5" s="695"/>
      <c r="M5" s="695"/>
      <c r="N5" s="695"/>
      <c r="O5" s="696"/>
      <c r="P5" s="440" t="str">
        <f>Premissas!$E$6</f>
        <v>JUN/2026</v>
      </c>
    </row>
    <row r="6" spans="2:16" ht="6.9" customHeight="1" x14ac:dyDescent="0.3">
      <c r="B6" s="275"/>
      <c r="C6" s="382"/>
      <c r="D6" s="383"/>
      <c r="E6" s="383"/>
      <c r="F6" s="383"/>
      <c r="G6" s="383"/>
      <c r="H6" s="383"/>
      <c r="I6" s="383"/>
      <c r="J6" s="383"/>
      <c r="K6" s="383"/>
      <c r="L6" s="383"/>
      <c r="M6" s="383"/>
      <c r="N6" s="383"/>
      <c r="O6" s="383"/>
      <c r="P6" s="276"/>
    </row>
    <row r="7" spans="2:16" s="269" customFormat="1" ht="20.100000000000001" customHeight="1" x14ac:dyDescent="0.3">
      <c r="B7" s="703" t="s">
        <v>12</v>
      </c>
      <c r="C7" s="709" t="s">
        <v>1</v>
      </c>
      <c r="D7" s="705" t="s">
        <v>3</v>
      </c>
      <c r="E7" s="707" t="s">
        <v>544</v>
      </c>
      <c r="F7" s="707"/>
      <c r="G7" s="707"/>
      <c r="H7" s="707"/>
      <c r="I7" s="707"/>
      <c r="J7" s="707"/>
      <c r="K7" s="707"/>
      <c r="L7" s="707"/>
      <c r="M7" s="707"/>
      <c r="N7" s="707"/>
      <c r="O7" s="707"/>
      <c r="P7" s="708"/>
    </row>
    <row r="8" spans="2:16" s="269" customFormat="1" ht="20.100000000000001" customHeight="1" x14ac:dyDescent="0.3">
      <c r="B8" s="704"/>
      <c r="C8" s="710"/>
      <c r="D8" s="706"/>
      <c r="E8" s="270">
        <v>1</v>
      </c>
      <c r="F8" s="270">
        <v>2</v>
      </c>
      <c r="G8" s="270">
        <v>3</v>
      </c>
      <c r="H8" s="270">
        <v>4</v>
      </c>
      <c r="I8" s="270">
        <v>5</v>
      </c>
      <c r="J8" s="270">
        <v>6</v>
      </c>
      <c r="K8" s="270">
        <v>7</v>
      </c>
      <c r="L8" s="271">
        <v>8</v>
      </c>
      <c r="M8" s="270">
        <v>9</v>
      </c>
      <c r="N8" s="271">
        <v>10</v>
      </c>
      <c r="O8" s="270">
        <v>11</v>
      </c>
      <c r="P8" s="277">
        <v>12</v>
      </c>
    </row>
    <row r="9" spans="2:16" ht="50.1" customHeight="1" x14ac:dyDescent="0.3">
      <c r="B9" s="687" t="s">
        <v>138</v>
      </c>
      <c r="C9" s="685" t="str">
        <f>Orçamento!E9</f>
        <v>Coleta e transporte até aterro sanitário do município, dos resíduos domiciliares e comerciais classificados como resíduos classe II A, com a utilização de caminhões coletores compactadores de 15m3.</v>
      </c>
      <c r="D9" s="119">
        <f>D10/$D$18</f>
        <v>0.75619999999999998</v>
      </c>
      <c r="E9" s="323">
        <f>E10/$D10</f>
        <v>8.3299999999999999E-2</v>
      </c>
      <c r="F9" s="323">
        <f t="shared" ref="F9:P11" si="0">F10/$D10</f>
        <v>8.3299999999999999E-2</v>
      </c>
      <c r="G9" s="323">
        <f t="shared" si="0"/>
        <v>8.3299999999999999E-2</v>
      </c>
      <c r="H9" s="323">
        <f t="shared" si="0"/>
        <v>8.3299999999999999E-2</v>
      </c>
      <c r="I9" s="323">
        <f t="shared" si="0"/>
        <v>8.3299999999999999E-2</v>
      </c>
      <c r="J9" s="323">
        <f t="shared" si="0"/>
        <v>8.3299999999999999E-2</v>
      </c>
      <c r="K9" s="323">
        <f t="shared" si="0"/>
        <v>8.3299999999999999E-2</v>
      </c>
      <c r="L9" s="323">
        <f t="shared" si="0"/>
        <v>8.3299999999999999E-2</v>
      </c>
      <c r="M9" s="323">
        <f t="shared" si="0"/>
        <v>8.3299999999999999E-2</v>
      </c>
      <c r="N9" s="323">
        <f t="shared" si="0"/>
        <v>8.3299999999999999E-2</v>
      </c>
      <c r="O9" s="323">
        <f t="shared" si="0"/>
        <v>8.3299999999999999E-2</v>
      </c>
      <c r="P9" s="384">
        <f t="shared" si="0"/>
        <v>8.3299999999999999E-2</v>
      </c>
    </row>
    <row r="10" spans="2:16" ht="50.1" customHeight="1" x14ac:dyDescent="0.3">
      <c r="B10" s="688"/>
      <c r="C10" s="686"/>
      <c r="D10" s="120">
        <f>Orçamento!N9</f>
        <v>4630874.4000000004</v>
      </c>
      <c r="E10" s="121">
        <f>$D10/12</f>
        <v>385906.2</v>
      </c>
      <c r="F10" s="121">
        <f t="shared" ref="F10:O10" si="1">$D10/12</f>
        <v>385906.2</v>
      </c>
      <c r="G10" s="121">
        <f t="shared" si="1"/>
        <v>385906.2</v>
      </c>
      <c r="H10" s="121">
        <f t="shared" si="1"/>
        <v>385906.2</v>
      </c>
      <c r="I10" s="121">
        <f t="shared" si="1"/>
        <v>385906.2</v>
      </c>
      <c r="J10" s="121">
        <f t="shared" si="1"/>
        <v>385906.2</v>
      </c>
      <c r="K10" s="121">
        <f t="shared" si="1"/>
        <v>385906.2</v>
      </c>
      <c r="L10" s="121">
        <f t="shared" si="1"/>
        <v>385906.2</v>
      </c>
      <c r="M10" s="121">
        <f t="shared" si="1"/>
        <v>385906.2</v>
      </c>
      <c r="N10" s="121">
        <f t="shared" si="1"/>
        <v>385906.2</v>
      </c>
      <c r="O10" s="121">
        <f t="shared" si="1"/>
        <v>385906.2</v>
      </c>
      <c r="P10" s="278">
        <f>D10-(SUM(E10:O10))</f>
        <v>385906.2</v>
      </c>
    </row>
    <row r="11" spans="2:16" ht="50.1" customHeight="1" x14ac:dyDescent="0.3">
      <c r="B11" s="611" t="s">
        <v>9476</v>
      </c>
      <c r="C11" s="711" t="str">
        <f>Orçamento!E10</f>
        <v>Coleta e transporte até aterro sanitário do município, dos resíduos domiciliares e comerciais, coletados em locais de difícil acesso, classificados como resíduos classe II A, com a utilização de caminhão coletor compactador de 6m3.</v>
      </c>
      <c r="D11" s="119">
        <f>D12/$D$18</f>
        <v>0.14369999999999999</v>
      </c>
      <c r="E11" s="323">
        <f>E12/$D12</f>
        <v>8.3299999999999999E-2</v>
      </c>
      <c r="F11" s="323">
        <f t="shared" si="0"/>
        <v>8.3299999999999999E-2</v>
      </c>
      <c r="G11" s="323">
        <f t="shared" si="0"/>
        <v>8.3299999999999999E-2</v>
      </c>
      <c r="H11" s="323">
        <f t="shared" si="0"/>
        <v>8.3299999999999999E-2</v>
      </c>
      <c r="I11" s="323">
        <f t="shared" si="0"/>
        <v>8.3299999999999999E-2</v>
      </c>
      <c r="J11" s="323">
        <f t="shared" si="0"/>
        <v>8.3299999999999999E-2</v>
      </c>
      <c r="K11" s="323">
        <f t="shared" si="0"/>
        <v>8.3299999999999999E-2</v>
      </c>
      <c r="L11" s="323">
        <f t="shared" si="0"/>
        <v>8.3299999999999999E-2</v>
      </c>
      <c r="M11" s="323">
        <f t="shared" si="0"/>
        <v>8.3299999999999999E-2</v>
      </c>
      <c r="N11" s="323">
        <f t="shared" si="0"/>
        <v>8.3299999999999999E-2</v>
      </c>
      <c r="O11" s="323">
        <f t="shared" si="0"/>
        <v>8.3299999999999999E-2</v>
      </c>
      <c r="P11" s="384">
        <f t="shared" si="0"/>
        <v>8.3299999999999999E-2</v>
      </c>
    </row>
    <row r="12" spans="2:16" ht="50.1" customHeight="1" x14ac:dyDescent="0.3">
      <c r="B12" s="611"/>
      <c r="C12" s="712"/>
      <c r="D12" s="120">
        <f>Orçamento!N10</f>
        <v>879858.72</v>
      </c>
      <c r="E12" s="121">
        <f>$D12/12</f>
        <v>73321.56</v>
      </c>
      <c r="F12" s="121">
        <f t="shared" ref="F12:O12" si="2">$D12/12</f>
        <v>73321.56</v>
      </c>
      <c r="G12" s="121">
        <f t="shared" si="2"/>
        <v>73321.56</v>
      </c>
      <c r="H12" s="121">
        <f t="shared" si="2"/>
        <v>73321.56</v>
      </c>
      <c r="I12" s="121">
        <f t="shared" si="2"/>
        <v>73321.56</v>
      </c>
      <c r="J12" s="121">
        <f t="shared" si="2"/>
        <v>73321.56</v>
      </c>
      <c r="K12" s="121">
        <f t="shared" si="2"/>
        <v>73321.56</v>
      </c>
      <c r="L12" s="121">
        <f t="shared" si="2"/>
        <v>73321.56</v>
      </c>
      <c r="M12" s="121">
        <f t="shared" si="2"/>
        <v>73321.56</v>
      </c>
      <c r="N12" s="121">
        <f t="shared" si="2"/>
        <v>73321.56</v>
      </c>
      <c r="O12" s="121">
        <f t="shared" si="2"/>
        <v>73321.56</v>
      </c>
      <c r="P12" s="278">
        <f>D12-(SUM(E12:O12))</f>
        <v>73321.56</v>
      </c>
    </row>
    <row r="13" spans="2:16" ht="50.1" customHeight="1" x14ac:dyDescent="0.3">
      <c r="B13" s="687" t="str">
        <f>Orçamento!C11</f>
        <v>2.0</v>
      </c>
      <c r="C13" s="685" t="str">
        <f>Orçamento!D11</f>
        <v>Administração Local</v>
      </c>
      <c r="D13" s="119">
        <f>D14/$D$18</f>
        <v>0.10009999999999999</v>
      </c>
      <c r="E13" s="323">
        <f>E14/$D14</f>
        <v>8.3299999999999999E-2</v>
      </c>
      <c r="F13" s="323">
        <f t="shared" ref="F13:P13" si="3">F14/$D14</f>
        <v>8.3299999999999999E-2</v>
      </c>
      <c r="G13" s="323">
        <f t="shared" si="3"/>
        <v>8.3299999999999999E-2</v>
      </c>
      <c r="H13" s="323">
        <f t="shared" si="3"/>
        <v>8.3299999999999999E-2</v>
      </c>
      <c r="I13" s="323">
        <f t="shared" si="3"/>
        <v>8.3299999999999999E-2</v>
      </c>
      <c r="J13" s="323">
        <f t="shared" si="3"/>
        <v>8.3299999999999999E-2</v>
      </c>
      <c r="K13" s="323">
        <f t="shared" si="3"/>
        <v>8.3299999999999999E-2</v>
      </c>
      <c r="L13" s="323">
        <f t="shared" si="3"/>
        <v>8.3299999999999999E-2</v>
      </c>
      <c r="M13" s="323">
        <f t="shared" si="3"/>
        <v>8.3299999999999999E-2</v>
      </c>
      <c r="N13" s="323">
        <f t="shared" si="3"/>
        <v>8.3299999999999999E-2</v>
      </c>
      <c r="O13" s="323">
        <f t="shared" si="3"/>
        <v>8.3299999999999999E-2</v>
      </c>
      <c r="P13" s="384">
        <f t="shared" si="3"/>
        <v>8.3299999999999999E-2</v>
      </c>
    </row>
    <row r="14" spans="2:16" ht="50.1" customHeight="1" thickBot="1" x14ac:dyDescent="0.35">
      <c r="B14" s="689"/>
      <c r="C14" s="690"/>
      <c r="D14" s="622">
        <f>Orçamento!N11</f>
        <v>613213.80000000005</v>
      </c>
      <c r="E14" s="623">
        <f>$D14/12</f>
        <v>51101.15</v>
      </c>
      <c r="F14" s="623">
        <f t="shared" ref="F14:P14" si="4">$D14/12</f>
        <v>51101.15</v>
      </c>
      <c r="G14" s="623">
        <f t="shared" si="4"/>
        <v>51101.15</v>
      </c>
      <c r="H14" s="623">
        <f t="shared" si="4"/>
        <v>51101.15</v>
      </c>
      <c r="I14" s="623">
        <f t="shared" si="4"/>
        <v>51101.15</v>
      </c>
      <c r="J14" s="623">
        <f t="shared" si="4"/>
        <v>51101.15</v>
      </c>
      <c r="K14" s="623">
        <f t="shared" si="4"/>
        <v>51101.15</v>
      </c>
      <c r="L14" s="623">
        <f t="shared" si="4"/>
        <v>51101.15</v>
      </c>
      <c r="M14" s="623">
        <f t="shared" si="4"/>
        <v>51101.15</v>
      </c>
      <c r="N14" s="623">
        <f t="shared" si="4"/>
        <v>51101.15</v>
      </c>
      <c r="O14" s="623">
        <f t="shared" si="4"/>
        <v>51101.15</v>
      </c>
      <c r="P14" s="624">
        <f t="shared" si="4"/>
        <v>51101.15</v>
      </c>
    </row>
    <row r="15" spans="2:16" ht="20.100000000000001" customHeight="1" x14ac:dyDescent="0.3">
      <c r="B15" s="617"/>
      <c r="C15" s="618" t="s">
        <v>571</v>
      </c>
      <c r="D15" s="619"/>
      <c r="E15" s="620">
        <f t="shared" ref="E15:P15" si="5">E16/$D$18</f>
        <v>8.3299999999999999E-2</v>
      </c>
      <c r="F15" s="620">
        <f t="shared" si="5"/>
        <v>8.3299999999999999E-2</v>
      </c>
      <c r="G15" s="620">
        <f t="shared" si="5"/>
        <v>8.3299999999999999E-2</v>
      </c>
      <c r="H15" s="620">
        <f t="shared" si="5"/>
        <v>8.3299999999999999E-2</v>
      </c>
      <c r="I15" s="620">
        <f t="shared" si="5"/>
        <v>8.3299999999999999E-2</v>
      </c>
      <c r="J15" s="620">
        <f t="shared" si="5"/>
        <v>8.3299999999999999E-2</v>
      </c>
      <c r="K15" s="620">
        <f t="shared" si="5"/>
        <v>8.3299999999999999E-2</v>
      </c>
      <c r="L15" s="620">
        <f t="shared" si="5"/>
        <v>8.3299999999999999E-2</v>
      </c>
      <c r="M15" s="620">
        <f t="shared" si="5"/>
        <v>8.3299999999999999E-2</v>
      </c>
      <c r="N15" s="620">
        <f t="shared" si="5"/>
        <v>8.3299999999999999E-2</v>
      </c>
      <c r="O15" s="620">
        <f t="shared" si="5"/>
        <v>8.3299999999999999E-2</v>
      </c>
      <c r="P15" s="621">
        <f t="shared" si="5"/>
        <v>8.3299999999999999E-2</v>
      </c>
    </row>
    <row r="16" spans="2:16" ht="20.100000000000001" customHeight="1" x14ac:dyDescent="0.3">
      <c r="B16" s="122"/>
      <c r="C16" s="151" t="s">
        <v>572</v>
      </c>
      <c r="D16" s="123">
        <f>SUM(D10,D12,D14)</f>
        <v>6123946.9199999999</v>
      </c>
      <c r="E16" s="123">
        <f>SUM(E10,E12,E14)</f>
        <v>510328.91</v>
      </c>
      <c r="F16" s="123">
        <f t="shared" ref="F16:P16" si="6">SUM(F10,F12,F14)</f>
        <v>510328.91</v>
      </c>
      <c r="G16" s="123">
        <f t="shared" si="6"/>
        <v>510328.91</v>
      </c>
      <c r="H16" s="123">
        <f t="shared" si="6"/>
        <v>510328.91</v>
      </c>
      <c r="I16" s="123">
        <f t="shared" si="6"/>
        <v>510328.91</v>
      </c>
      <c r="J16" s="123">
        <f t="shared" si="6"/>
        <v>510328.91</v>
      </c>
      <c r="K16" s="123">
        <f t="shared" si="6"/>
        <v>510328.91</v>
      </c>
      <c r="L16" s="123">
        <f t="shared" si="6"/>
        <v>510328.91</v>
      </c>
      <c r="M16" s="123">
        <f t="shared" si="6"/>
        <v>510328.91</v>
      </c>
      <c r="N16" s="123">
        <f t="shared" si="6"/>
        <v>510328.91</v>
      </c>
      <c r="O16" s="123">
        <f t="shared" si="6"/>
        <v>510328.91</v>
      </c>
      <c r="P16" s="596">
        <f t="shared" si="6"/>
        <v>510328.91</v>
      </c>
    </row>
    <row r="17" spans="1:16" ht="20.100000000000001" customHeight="1" thickBot="1" x14ac:dyDescent="0.35">
      <c r="B17" s="279"/>
      <c r="C17" s="280" t="s">
        <v>570</v>
      </c>
      <c r="D17" s="612">
        <f>P17</f>
        <v>1</v>
      </c>
      <c r="E17" s="613">
        <f>E15</f>
        <v>8.3299999999999999E-2</v>
      </c>
      <c r="F17" s="613">
        <f t="shared" ref="F17" si="7">F15+E17</f>
        <v>0.1666</v>
      </c>
      <c r="G17" s="613">
        <f t="shared" ref="G17" si="8">G15+F17</f>
        <v>0.24990000000000001</v>
      </c>
      <c r="H17" s="613">
        <f t="shared" ref="H17" si="9">H15+G17</f>
        <v>0.3332</v>
      </c>
      <c r="I17" s="613">
        <f t="shared" ref="I17" si="10">I15+H17</f>
        <v>0.41649999999999998</v>
      </c>
      <c r="J17" s="613">
        <f t="shared" ref="J17" si="11">J15+I17</f>
        <v>0.49980000000000002</v>
      </c>
      <c r="K17" s="613">
        <f t="shared" ref="K17" si="12">K15+J17</f>
        <v>0.58309999999999995</v>
      </c>
      <c r="L17" s="613">
        <f t="shared" ref="L17" si="13">L15+K17</f>
        <v>0.66639999999999999</v>
      </c>
      <c r="M17" s="613">
        <f t="shared" ref="M17" si="14">M15+L17</f>
        <v>0.74970000000000003</v>
      </c>
      <c r="N17" s="613">
        <f t="shared" ref="N17" si="15">N15+M17</f>
        <v>0.83299999999999996</v>
      </c>
      <c r="O17" s="613">
        <f t="shared" ref="O17" si="16">O15+N17</f>
        <v>0.9163</v>
      </c>
      <c r="P17" s="614">
        <f t="shared" ref="P17" si="17">P15+O17</f>
        <v>1</v>
      </c>
    </row>
    <row r="18" spans="1:16" ht="24.9" customHeight="1" thickBot="1" x14ac:dyDescent="0.35">
      <c r="B18" s="281"/>
      <c r="C18" s="282" t="s">
        <v>573</v>
      </c>
      <c r="D18" s="615">
        <f>D16</f>
        <v>6123946.9199999999</v>
      </c>
      <c r="E18" s="615">
        <f>E16</f>
        <v>510328.91</v>
      </c>
      <c r="F18" s="615">
        <f t="shared" ref="F18" si="18">+F16+E18</f>
        <v>1020657.82</v>
      </c>
      <c r="G18" s="615">
        <f t="shared" ref="G18" si="19">+G16+F18</f>
        <v>1530986.73</v>
      </c>
      <c r="H18" s="615">
        <f t="shared" ref="H18" si="20">+H16+G18</f>
        <v>2041315.64</v>
      </c>
      <c r="I18" s="615">
        <f t="shared" ref="I18" si="21">+I16+H18</f>
        <v>2551644.5499999998</v>
      </c>
      <c r="J18" s="615">
        <f t="shared" ref="J18" si="22">+J16+I18</f>
        <v>3061973.46</v>
      </c>
      <c r="K18" s="615">
        <f t="shared" ref="K18" si="23">+K16+J18</f>
        <v>3572302.37</v>
      </c>
      <c r="L18" s="615">
        <f t="shared" ref="L18" si="24">+L16+K18</f>
        <v>4082631.28</v>
      </c>
      <c r="M18" s="615">
        <f t="shared" ref="M18" si="25">+M16+L18</f>
        <v>4592960.1900000004</v>
      </c>
      <c r="N18" s="615">
        <f t="shared" ref="N18" si="26">+N16+M18</f>
        <v>5103289.0999999996</v>
      </c>
      <c r="O18" s="615">
        <f t="shared" ref="O18" si="27">+O16+N18</f>
        <v>5613618.0099999998</v>
      </c>
      <c r="P18" s="616">
        <f>+P16+O18</f>
        <v>6123946.9199999999</v>
      </c>
    </row>
    <row r="20" spans="1:16" s="124" customFormat="1" x14ac:dyDescent="0.3">
      <c r="A20" s="118"/>
      <c r="B20" s="118"/>
      <c r="C20" s="118"/>
      <c r="D20" s="118"/>
      <c r="E20" s="441"/>
      <c r="F20" s="118"/>
      <c r="G20" s="118"/>
      <c r="H20" s="118"/>
      <c r="I20" s="118"/>
      <c r="J20" s="118"/>
      <c r="K20" s="118"/>
      <c r="L20" s="118"/>
      <c r="M20" s="118"/>
      <c r="N20" s="118"/>
      <c r="O20" s="118"/>
      <c r="P20" s="118"/>
    </row>
    <row r="21" spans="1:16" s="124" customFormat="1" x14ac:dyDescent="0.3">
      <c r="A21" s="118"/>
      <c r="B21" s="118"/>
      <c r="C21" s="118"/>
      <c r="D21" s="118"/>
      <c r="E21" s="118"/>
      <c r="F21" s="118"/>
      <c r="G21" s="118"/>
      <c r="H21" s="118"/>
      <c r="I21" s="118"/>
      <c r="J21" s="118"/>
      <c r="K21" s="118"/>
      <c r="L21" s="118"/>
      <c r="M21" s="118"/>
      <c r="N21" s="118"/>
      <c r="O21" s="118"/>
      <c r="P21" s="118"/>
    </row>
    <row r="22" spans="1:16" s="124" customFormat="1" x14ac:dyDescent="0.3">
      <c r="A22" s="118"/>
      <c r="B22" s="118"/>
      <c r="C22" s="118"/>
      <c r="D22" s="118"/>
      <c r="E22" s="118"/>
      <c r="F22" s="118"/>
      <c r="G22" s="118"/>
      <c r="H22" s="118"/>
      <c r="I22" s="118"/>
      <c r="J22" s="118"/>
      <c r="K22" s="118"/>
      <c r="L22" s="118"/>
      <c r="M22" s="118"/>
      <c r="N22" s="118"/>
      <c r="O22" s="118"/>
      <c r="P22" s="118"/>
    </row>
    <row r="23" spans="1:16" s="124" customFormat="1" x14ac:dyDescent="0.3">
      <c r="A23" s="118"/>
      <c r="B23" s="118"/>
      <c r="C23" s="118"/>
      <c r="D23" s="118"/>
      <c r="E23" s="118"/>
      <c r="F23" s="118"/>
      <c r="G23" s="118"/>
      <c r="H23" s="118"/>
      <c r="I23" s="118"/>
      <c r="J23" s="118"/>
      <c r="K23" s="118"/>
      <c r="L23" s="118"/>
      <c r="M23" s="118"/>
      <c r="N23" s="118"/>
      <c r="O23" s="118"/>
      <c r="P23" s="118"/>
    </row>
    <row r="24" spans="1:16" s="124" customFormat="1" x14ac:dyDescent="0.3">
      <c r="A24" s="118"/>
      <c r="B24" s="118"/>
      <c r="C24" s="118"/>
      <c r="D24" s="118"/>
      <c r="E24" s="118"/>
      <c r="F24" s="118"/>
      <c r="G24" s="118"/>
      <c r="H24" s="118"/>
      <c r="I24" s="118"/>
      <c r="J24" s="118"/>
      <c r="K24" s="118"/>
      <c r="L24" s="118"/>
      <c r="M24" s="118"/>
      <c r="N24" s="118"/>
      <c r="O24" s="118"/>
      <c r="P24" s="118"/>
    </row>
    <row r="25" spans="1:16" s="124" customFormat="1" x14ac:dyDescent="0.3">
      <c r="A25" s="118"/>
      <c r="B25" s="118"/>
      <c r="C25" s="118"/>
      <c r="D25" s="118"/>
      <c r="E25" s="118"/>
      <c r="F25" s="118"/>
      <c r="G25" s="118"/>
      <c r="H25" s="118"/>
      <c r="I25" s="118"/>
      <c r="J25" s="118"/>
      <c r="K25" s="118"/>
      <c r="L25" s="118"/>
      <c r="M25" s="118"/>
      <c r="N25" s="118"/>
      <c r="O25" s="118"/>
      <c r="P25" s="118"/>
    </row>
    <row r="26" spans="1:16" s="124" customFormat="1" x14ac:dyDescent="0.3">
      <c r="A26" s="118"/>
      <c r="B26" s="118"/>
      <c r="C26" s="118"/>
      <c r="D26" s="118"/>
      <c r="E26" s="118"/>
      <c r="F26" s="118"/>
      <c r="G26" s="118"/>
      <c r="H26" s="118"/>
      <c r="I26" s="118"/>
      <c r="J26" s="118"/>
      <c r="K26" s="118"/>
      <c r="L26" s="118"/>
      <c r="M26" s="118"/>
      <c r="N26" s="118"/>
      <c r="O26" s="118"/>
      <c r="P26" s="118"/>
    </row>
    <row r="27" spans="1:16" s="124" customFormat="1" x14ac:dyDescent="0.3">
      <c r="A27" s="118"/>
      <c r="B27" s="118"/>
      <c r="C27" s="118"/>
      <c r="D27" s="118"/>
      <c r="E27" s="118"/>
      <c r="F27" s="118"/>
      <c r="G27" s="118"/>
      <c r="H27" s="118"/>
      <c r="I27" s="118"/>
      <c r="J27" s="118"/>
      <c r="K27" s="118"/>
      <c r="L27" s="118"/>
      <c r="M27" s="118"/>
      <c r="N27" s="118"/>
      <c r="O27" s="118"/>
      <c r="P27" s="118"/>
    </row>
    <row r="28" spans="1:16" s="124" customFormat="1" x14ac:dyDescent="0.3">
      <c r="A28" s="118"/>
      <c r="B28" s="118"/>
      <c r="C28" s="118"/>
      <c r="D28" s="118"/>
      <c r="E28" s="118"/>
      <c r="F28" s="118"/>
      <c r="G28" s="118"/>
      <c r="H28" s="118"/>
      <c r="I28" s="118"/>
      <c r="J28" s="118"/>
      <c r="K28" s="118"/>
      <c r="L28" s="118"/>
      <c r="M28" s="118"/>
      <c r="N28" s="118"/>
      <c r="O28" s="118"/>
      <c r="P28" s="118"/>
    </row>
    <row r="29" spans="1:16" s="124" customFormat="1" x14ac:dyDescent="0.3">
      <c r="A29" s="118"/>
      <c r="B29" s="118"/>
      <c r="C29" s="118"/>
      <c r="D29" s="118"/>
      <c r="E29" s="118"/>
      <c r="F29" s="118"/>
      <c r="G29" s="118"/>
      <c r="H29" s="118"/>
      <c r="I29" s="118"/>
      <c r="J29" s="118"/>
      <c r="K29" s="118"/>
      <c r="L29" s="118"/>
      <c r="M29" s="118"/>
      <c r="N29" s="118"/>
      <c r="O29" s="118"/>
      <c r="P29" s="118"/>
    </row>
    <row r="30" spans="1:16" s="124" customFormat="1" x14ac:dyDescent="0.3">
      <c r="A30" s="118"/>
      <c r="B30" s="118"/>
      <c r="C30" s="118"/>
      <c r="D30" s="118"/>
      <c r="E30" s="118"/>
      <c r="F30" s="118"/>
      <c r="G30" s="118"/>
      <c r="H30" s="118"/>
      <c r="I30" s="118"/>
      <c r="J30" s="118"/>
      <c r="K30" s="118"/>
      <c r="L30" s="118"/>
      <c r="M30" s="118"/>
      <c r="N30" s="118"/>
      <c r="O30" s="118"/>
      <c r="P30" s="118"/>
    </row>
    <row r="31" spans="1:16" s="124" customFormat="1" x14ac:dyDescent="0.3">
      <c r="A31" s="118"/>
      <c r="B31" s="118"/>
      <c r="C31" s="118"/>
      <c r="D31" s="118"/>
      <c r="E31" s="118"/>
      <c r="F31" s="118"/>
      <c r="G31" s="118"/>
      <c r="H31" s="118"/>
      <c r="I31" s="118"/>
      <c r="J31" s="118"/>
      <c r="K31" s="118"/>
      <c r="L31" s="118"/>
      <c r="M31" s="118"/>
      <c r="N31" s="118"/>
      <c r="O31" s="118"/>
      <c r="P31" s="118"/>
    </row>
    <row r="32" spans="1:16" s="124" customFormat="1" x14ac:dyDescent="0.3">
      <c r="A32" s="118"/>
      <c r="B32" s="118"/>
      <c r="C32" s="118"/>
      <c r="D32" s="118"/>
      <c r="E32" s="118"/>
      <c r="F32" s="118"/>
      <c r="G32" s="118"/>
      <c r="H32" s="118"/>
      <c r="I32" s="118"/>
      <c r="J32" s="118"/>
      <c r="K32" s="118"/>
      <c r="L32" s="118"/>
      <c r="M32" s="118"/>
      <c r="N32" s="118"/>
      <c r="O32" s="118"/>
      <c r="P32" s="118"/>
    </row>
    <row r="33" spans="1:16" s="124" customFormat="1" x14ac:dyDescent="0.3">
      <c r="A33" s="118"/>
      <c r="B33" s="118"/>
      <c r="C33" s="118"/>
      <c r="D33" s="118"/>
      <c r="E33" s="118"/>
      <c r="F33" s="118"/>
      <c r="G33" s="118"/>
      <c r="H33" s="118"/>
      <c r="I33" s="118"/>
      <c r="J33" s="118"/>
      <c r="K33" s="118"/>
      <c r="L33" s="118"/>
      <c r="M33" s="118"/>
      <c r="N33" s="118"/>
      <c r="O33" s="118"/>
      <c r="P33" s="118"/>
    </row>
    <row r="34" spans="1:16" s="124" customFormat="1" x14ac:dyDescent="0.3">
      <c r="A34" s="118"/>
      <c r="B34" s="118"/>
      <c r="C34" s="118"/>
      <c r="D34" s="118"/>
      <c r="E34" s="118"/>
      <c r="F34" s="118"/>
      <c r="G34" s="118"/>
      <c r="H34" s="118"/>
      <c r="I34" s="643"/>
      <c r="J34" s="118"/>
      <c r="K34" s="118"/>
      <c r="L34" s="118"/>
      <c r="M34" s="118"/>
      <c r="N34" s="118"/>
      <c r="O34" s="118"/>
      <c r="P34" s="118"/>
    </row>
    <row r="35" spans="1:16" s="124" customFormat="1" x14ac:dyDescent="0.3">
      <c r="A35" s="118"/>
      <c r="B35" s="118"/>
      <c r="C35" s="118"/>
      <c r="D35" s="118"/>
      <c r="E35" s="118"/>
      <c r="F35" s="118"/>
      <c r="G35" s="118"/>
      <c r="H35" s="118"/>
      <c r="I35" s="118"/>
      <c r="J35" s="118"/>
      <c r="K35" s="118"/>
      <c r="L35" s="118"/>
      <c r="M35" s="118"/>
      <c r="N35" s="118"/>
      <c r="O35" s="118"/>
      <c r="P35" s="118"/>
    </row>
    <row r="36" spans="1:16" s="124" customFormat="1" x14ac:dyDescent="0.3">
      <c r="A36" s="118"/>
      <c r="B36" s="118"/>
      <c r="C36" s="118"/>
      <c r="D36" s="118"/>
      <c r="E36" s="118"/>
      <c r="F36" s="118"/>
      <c r="G36" s="118"/>
      <c r="H36" s="118"/>
      <c r="I36" s="118"/>
      <c r="J36" s="118"/>
      <c r="K36" s="118"/>
      <c r="L36" s="118"/>
      <c r="M36" s="118"/>
      <c r="N36" s="118"/>
      <c r="O36" s="118"/>
      <c r="P36" s="118"/>
    </row>
    <row r="37" spans="1:16" s="124" customFormat="1" x14ac:dyDescent="0.3">
      <c r="A37" s="118"/>
      <c r="B37" s="118"/>
      <c r="C37" s="118"/>
      <c r="D37" s="118"/>
      <c r="E37" s="118"/>
      <c r="F37" s="118"/>
      <c r="G37" s="118"/>
      <c r="H37" s="118"/>
      <c r="I37" s="118"/>
      <c r="J37" s="118"/>
      <c r="K37" s="118"/>
      <c r="L37" s="118"/>
      <c r="M37" s="118"/>
      <c r="N37" s="118"/>
      <c r="O37" s="118"/>
      <c r="P37" s="118"/>
    </row>
    <row r="38" spans="1:16" s="124" customFormat="1" x14ac:dyDescent="0.3">
      <c r="A38" s="118"/>
      <c r="B38" s="118"/>
      <c r="C38" s="118"/>
      <c r="D38" s="118"/>
      <c r="E38" s="118"/>
      <c r="F38" s="118"/>
      <c r="G38" s="118"/>
      <c r="H38" s="118"/>
      <c r="I38" s="118"/>
      <c r="J38" s="118"/>
      <c r="K38" s="118"/>
      <c r="L38" s="118"/>
      <c r="M38" s="118"/>
      <c r="N38" s="118"/>
      <c r="O38" s="118"/>
      <c r="P38" s="118"/>
    </row>
    <row r="39" spans="1:16" s="124" customFormat="1" x14ac:dyDescent="0.3">
      <c r="A39" s="118"/>
      <c r="B39" s="118"/>
      <c r="C39" s="118"/>
      <c r="D39" s="118"/>
      <c r="E39" s="118"/>
      <c r="F39" s="118"/>
      <c r="G39" s="118"/>
      <c r="H39" s="118"/>
      <c r="I39" s="118"/>
      <c r="J39" s="118"/>
      <c r="K39" s="118"/>
      <c r="L39" s="118"/>
      <c r="M39" s="118"/>
      <c r="N39" s="118"/>
      <c r="O39" s="118"/>
      <c r="P39" s="118"/>
    </row>
    <row r="40" spans="1:16" s="124" customFormat="1" x14ac:dyDescent="0.3">
      <c r="A40" s="118"/>
      <c r="B40" s="118"/>
      <c r="C40" s="118"/>
      <c r="D40" s="118"/>
      <c r="E40" s="118"/>
      <c r="F40" s="118"/>
      <c r="G40" s="118"/>
      <c r="H40" s="118"/>
      <c r="I40" s="118"/>
      <c r="J40" s="118"/>
      <c r="K40" s="118"/>
      <c r="L40" s="118"/>
      <c r="M40" s="118"/>
      <c r="N40" s="118"/>
      <c r="O40" s="118"/>
      <c r="P40" s="118"/>
    </row>
    <row r="41" spans="1:16" s="124" customFormat="1" x14ac:dyDescent="0.3">
      <c r="A41" s="118"/>
      <c r="B41" s="118"/>
      <c r="C41" s="118"/>
      <c r="D41" s="118"/>
      <c r="E41" s="118"/>
      <c r="F41" s="118"/>
      <c r="G41" s="118"/>
      <c r="H41" s="118"/>
      <c r="I41" s="118"/>
      <c r="J41" s="118"/>
      <c r="K41" s="118"/>
      <c r="L41" s="118"/>
      <c r="M41" s="118"/>
      <c r="N41" s="118"/>
      <c r="O41" s="118"/>
      <c r="P41" s="118"/>
    </row>
    <row r="42" spans="1:16" s="124" customFormat="1" x14ac:dyDescent="0.3">
      <c r="A42" s="118"/>
      <c r="B42" s="118"/>
      <c r="C42" s="118"/>
      <c r="D42" s="118"/>
      <c r="E42" s="118"/>
      <c r="F42" s="118"/>
      <c r="G42" s="118"/>
      <c r="H42" s="118"/>
      <c r="I42" s="118"/>
      <c r="J42" s="118"/>
      <c r="K42" s="118"/>
      <c r="L42" s="118"/>
      <c r="M42" s="118"/>
      <c r="N42" s="118"/>
      <c r="O42" s="118"/>
      <c r="P42" s="118"/>
    </row>
    <row r="43" spans="1:16" s="124" customFormat="1" x14ac:dyDescent="0.3">
      <c r="A43" s="118"/>
      <c r="B43" s="118"/>
      <c r="C43" s="118"/>
      <c r="D43" s="118"/>
      <c r="E43" s="118"/>
      <c r="F43" s="118"/>
      <c r="G43" s="118"/>
      <c r="H43" s="118"/>
      <c r="I43" s="118"/>
      <c r="J43" s="118"/>
      <c r="K43" s="118"/>
      <c r="L43" s="118"/>
      <c r="M43" s="118"/>
      <c r="N43" s="118"/>
      <c r="O43" s="118"/>
      <c r="P43" s="118"/>
    </row>
    <row r="44" spans="1:16" s="124" customFormat="1" x14ac:dyDescent="0.3">
      <c r="A44" s="118"/>
      <c r="B44" s="118"/>
      <c r="C44" s="118"/>
      <c r="D44" s="118"/>
      <c r="E44" s="118"/>
      <c r="F44" s="118"/>
      <c r="G44" s="118"/>
      <c r="H44" s="118"/>
      <c r="I44" s="118"/>
      <c r="J44" s="118"/>
      <c r="K44" s="118"/>
      <c r="L44" s="118"/>
      <c r="M44" s="118"/>
      <c r="N44" s="118"/>
      <c r="O44" s="118"/>
      <c r="P44" s="118"/>
    </row>
    <row r="45" spans="1:16" s="124" customFormat="1" x14ac:dyDescent="0.3">
      <c r="A45" s="118"/>
      <c r="B45" s="118"/>
      <c r="C45" s="118"/>
      <c r="D45" s="118"/>
      <c r="E45" s="118"/>
      <c r="F45" s="118"/>
      <c r="G45" s="118"/>
      <c r="H45" s="118"/>
      <c r="I45" s="118"/>
      <c r="J45" s="118"/>
      <c r="K45" s="118"/>
      <c r="L45" s="118"/>
      <c r="M45" s="118"/>
      <c r="N45" s="118"/>
      <c r="O45" s="118"/>
      <c r="P45" s="118"/>
    </row>
    <row r="46" spans="1:16" s="124" customFormat="1" x14ac:dyDescent="0.3">
      <c r="A46" s="118"/>
      <c r="B46" s="118"/>
      <c r="C46" s="118"/>
      <c r="D46" s="118"/>
      <c r="E46" s="118"/>
      <c r="F46" s="118"/>
      <c r="G46" s="118"/>
      <c r="H46" s="118"/>
      <c r="I46" s="118"/>
      <c r="J46" s="118"/>
      <c r="K46" s="118"/>
      <c r="L46" s="118"/>
      <c r="M46" s="118"/>
      <c r="N46" s="118"/>
      <c r="O46" s="118"/>
      <c r="P46" s="118"/>
    </row>
    <row r="47" spans="1:16" s="124" customFormat="1" x14ac:dyDescent="0.3">
      <c r="A47" s="118"/>
      <c r="B47" s="118"/>
      <c r="C47" s="118"/>
      <c r="D47" s="118"/>
      <c r="E47" s="118"/>
      <c r="F47" s="118"/>
      <c r="G47" s="118"/>
      <c r="H47" s="118"/>
      <c r="I47" s="118"/>
      <c r="J47" s="118"/>
      <c r="K47" s="118"/>
      <c r="L47" s="118"/>
      <c r="M47" s="118"/>
      <c r="N47" s="118"/>
      <c r="O47" s="118"/>
      <c r="P47" s="118"/>
    </row>
    <row r="48" spans="1:16" s="124" customFormat="1" x14ac:dyDescent="0.3">
      <c r="A48" s="118"/>
      <c r="B48" s="118"/>
      <c r="C48" s="118"/>
      <c r="D48" s="118"/>
      <c r="E48" s="118"/>
      <c r="F48" s="118"/>
      <c r="G48" s="118"/>
      <c r="H48" s="118"/>
      <c r="I48" s="118"/>
      <c r="J48" s="118"/>
      <c r="K48" s="118"/>
      <c r="L48" s="118"/>
      <c r="M48" s="118"/>
      <c r="N48" s="118"/>
      <c r="O48" s="118"/>
      <c r="P48" s="118"/>
    </row>
    <row r="49" spans="1:16" s="124" customFormat="1" x14ac:dyDescent="0.3">
      <c r="A49" s="118"/>
      <c r="B49" s="118"/>
      <c r="C49" s="118"/>
      <c r="D49" s="118"/>
      <c r="E49" s="118"/>
      <c r="F49" s="118"/>
      <c r="G49" s="118"/>
      <c r="H49" s="118"/>
      <c r="I49" s="118"/>
      <c r="J49" s="118"/>
      <c r="K49" s="118"/>
      <c r="L49" s="118"/>
      <c r="M49" s="118"/>
      <c r="N49" s="118"/>
      <c r="O49" s="118"/>
      <c r="P49" s="118"/>
    </row>
    <row r="50" spans="1:16" s="124" customFormat="1" x14ac:dyDescent="0.3">
      <c r="A50" s="118"/>
      <c r="B50" s="118"/>
      <c r="C50" s="118"/>
      <c r="D50" s="118"/>
      <c r="E50" s="118"/>
      <c r="F50" s="118"/>
      <c r="G50" s="118"/>
      <c r="H50" s="118"/>
      <c r="I50" s="118"/>
      <c r="J50" s="118"/>
      <c r="K50" s="118"/>
      <c r="L50" s="118"/>
      <c r="M50" s="118"/>
      <c r="N50" s="118"/>
      <c r="O50" s="118"/>
      <c r="P50" s="118"/>
    </row>
    <row r="51" spans="1:16" s="124" customFormat="1" x14ac:dyDescent="0.3">
      <c r="A51" s="118"/>
      <c r="B51" s="118"/>
      <c r="C51" s="118"/>
      <c r="D51" s="118"/>
      <c r="E51" s="118"/>
      <c r="F51" s="118"/>
      <c r="G51" s="118"/>
      <c r="H51" s="118"/>
      <c r="I51" s="118"/>
      <c r="J51" s="118"/>
      <c r="K51" s="118"/>
      <c r="L51" s="118"/>
      <c r="M51" s="118"/>
      <c r="N51" s="118"/>
      <c r="O51" s="118"/>
      <c r="P51" s="118"/>
    </row>
    <row r="52" spans="1:16" s="124" customFormat="1" x14ac:dyDescent="0.3">
      <c r="A52" s="118"/>
      <c r="B52" s="118"/>
      <c r="C52" s="118"/>
      <c r="D52" s="118"/>
      <c r="E52" s="118"/>
      <c r="F52" s="118"/>
      <c r="G52" s="118"/>
      <c r="H52" s="118"/>
      <c r="I52" s="118"/>
      <c r="J52" s="118"/>
      <c r="K52" s="118"/>
      <c r="L52" s="118"/>
      <c r="M52" s="118"/>
      <c r="N52" s="118"/>
      <c r="O52" s="118"/>
      <c r="P52" s="118"/>
    </row>
    <row r="53" spans="1:16" s="124" customFormat="1" x14ac:dyDescent="0.3">
      <c r="A53" s="118"/>
      <c r="B53" s="118"/>
      <c r="C53" s="118"/>
      <c r="D53" s="118"/>
      <c r="E53" s="118"/>
      <c r="F53" s="118"/>
      <c r="G53" s="118"/>
      <c r="H53" s="118"/>
      <c r="I53" s="118"/>
      <c r="J53" s="118"/>
      <c r="K53" s="118"/>
      <c r="L53" s="118"/>
      <c r="M53" s="118"/>
      <c r="N53" s="118"/>
      <c r="O53" s="118"/>
      <c r="P53" s="118"/>
    </row>
    <row r="54" spans="1:16" s="124" customFormat="1" x14ac:dyDescent="0.3">
      <c r="A54" s="118"/>
      <c r="B54" s="118"/>
      <c r="C54" s="118"/>
      <c r="D54" s="118"/>
      <c r="E54" s="118"/>
      <c r="F54" s="118"/>
      <c r="G54" s="118"/>
      <c r="H54" s="118"/>
      <c r="I54" s="118"/>
      <c r="J54" s="118"/>
      <c r="K54" s="118"/>
      <c r="L54" s="118"/>
      <c r="M54" s="118"/>
      <c r="N54" s="118"/>
      <c r="O54" s="118"/>
      <c r="P54" s="118"/>
    </row>
    <row r="55" spans="1:16" s="124" customFormat="1" x14ac:dyDescent="0.3">
      <c r="A55" s="118"/>
      <c r="B55" s="118"/>
      <c r="C55" s="118"/>
      <c r="D55" s="118"/>
      <c r="E55" s="118"/>
      <c r="F55" s="118"/>
      <c r="G55" s="118"/>
      <c r="H55" s="118"/>
      <c r="I55" s="118"/>
      <c r="J55" s="118"/>
      <c r="K55" s="118"/>
      <c r="L55" s="118"/>
      <c r="M55" s="118"/>
      <c r="N55" s="118"/>
      <c r="O55" s="118"/>
      <c r="P55" s="118"/>
    </row>
    <row r="56" spans="1:16" s="124" customFormat="1" x14ac:dyDescent="0.3">
      <c r="A56" s="118"/>
      <c r="B56" s="118"/>
      <c r="C56" s="118"/>
      <c r="D56" s="118"/>
      <c r="E56" s="118"/>
      <c r="F56" s="118"/>
      <c r="G56" s="118"/>
      <c r="H56" s="118"/>
      <c r="I56" s="118"/>
      <c r="J56" s="118"/>
      <c r="K56" s="118"/>
      <c r="L56" s="118"/>
      <c r="M56" s="118"/>
      <c r="N56" s="118"/>
      <c r="O56" s="118"/>
      <c r="P56" s="118"/>
    </row>
    <row r="57" spans="1:16" s="124" customFormat="1" x14ac:dyDescent="0.3">
      <c r="A57" s="118"/>
      <c r="B57" s="118"/>
      <c r="C57" s="118"/>
      <c r="D57" s="118"/>
      <c r="E57" s="118"/>
      <c r="F57" s="118"/>
      <c r="G57" s="118"/>
      <c r="H57" s="118"/>
      <c r="I57" s="118"/>
      <c r="J57" s="118"/>
      <c r="K57" s="118"/>
      <c r="L57" s="118"/>
      <c r="M57" s="118"/>
      <c r="N57" s="118"/>
      <c r="O57" s="118"/>
      <c r="P57" s="118"/>
    </row>
    <row r="58" spans="1:16" s="124" customFormat="1" x14ac:dyDescent="0.3">
      <c r="A58" s="118"/>
      <c r="B58" s="118"/>
      <c r="C58" s="118"/>
      <c r="D58" s="118"/>
      <c r="E58" s="118"/>
      <c r="F58" s="118"/>
      <c r="G58" s="118"/>
      <c r="H58" s="118"/>
      <c r="I58" s="118"/>
      <c r="J58" s="118"/>
      <c r="K58" s="118"/>
      <c r="L58" s="118"/>
      <c r="M58" s="118"/>
      <c r="N58" s="118"/>
      <c r="O58" s="118"/>
      <c r="P58" s="118"/>
    </row>
    <row r="59" spans="1:16" s="124" customFormat="1" x14ac:dyDescent="0.3">
      <c r="A59" s="118"/>
      <c r="B59" s="118"/>
      <c r="C59" s="118"/>
      <c r="D59" s="118"/>
      <c r="E59" s="118"/>
      <c r="F59" s="118"/>
      <c r="G59" s="118"/>
      <c r="H59" s="118"/>
      <c r="I59" s="118"/>
      <c r="J59" s="118"/>
      <c r="K59" s="118"/>
      <c r="L59" s="118"/>
      <c r="M59" s="118"/>
      <c r="N59" s="118"/>
      <c r="O59" s="118"/>
      <c r="P59" s="118"/>
    </row>
    <row r="60" spans="1:16" s="124" customFormat="1" x14ac:dyDescent="0.3">
      <c r="A60" s="118"/>
      <c r="B60" s="118"/>
      <c r="C60" s="118"/>
      <c r="D60" s="118"/>
      <c r="E60" s="118"/>
      <c r="F60" s="118"/>
      <c r="G60" s="118"/>
      <c r="H60" s="118"/>
      <c r="I60" s="118"/>
      <c r="J60" s="118"/>
      <c r="K60" s="118"/>
      <c r="L60" s="118"/>
      <c r="M60" s="118"/>
      <c r="N60" s="118"/>
      <c r="O60" s="118"/>
      <c r="P60" s="118"/>
    </row>
    <row r="61" spans="1:16" s="124" customFormat="1" x14ac:dyDescent="0.3">
      <c r="A61" s="118"/>
      <c r="B61" s="118"/>
      <c r="C61" s="118"/>
      <c r="D61" s="118"/>
      <c r="E61" s="118"/>
      <c r="F61" s="118"/>
      <c r="G61" s="118"/>
      <c r="H61" s="118"/>
      <c r="I61" s="118"/>
      <c r="J61" s="118"/>
      <c r="K61" s="118"/>
      <c r="L61" s="118"/>
      <c r="M61" s="118"/>
      <c r="N61" s="118"/>
      <c r="O61" s="118"/>
      <c r="P61" s="118"/>
    </row>
    <row r="62" spans="1:16" s="124" customFormat="1" x14ac:dyDescent="0.3">
      <c r="A62" s="118"/>
      <c r="B62" s="118"/>
      <c r="C62" s="118"/>
      <c r="D62" s="118"/>
      <c r="E62" s="118"/>
      <c r="F62" s="118"/>
      <c r="G62" s="118"/>
      <c r="H62" s="118"/>
      <c r="I62" s="118"/>
      <c r="J62" s="118"/>
      <c r="K62" s="118"/>
      <c r="L62" s="118"/>
      <c r="M62" s="118"/>
      <c r="N62" s="118"/>
      <c r="O62" s="118"/>
      <c r="P62" s="118"/>
    </row>
    <row r="63" spans="1:16" s="124" customFormat="1" x14ac:dyDescent="0.3">
      <c r="A63" s="118"/>
      <c r="B63" s="118"/>
      <c r="C63" s="118"/>
      <c r="D63" s="118"/>
      <c r="E63" s="118"/>
      <c r="F63" s="118"/>
      <c r="G63" s="118"/>
      <c r="H63" s="118"/>
      <c r="I63" s="118"/>
      <c r="J63" s="118"/>
      <c r="K63" s="118"/>
      <c r="L63" s="118"/>
      <c r="M63" s="118"/>
      <c r="N63" s="118"/>
      <c r="O63" s="118"/>
      <c r="P63" s="118"/>
    </row>
    <row r="64" spans="1:16" s="124" customFormat="1" x14ac:dyDescent="0.3">
      <c r="A64" s="118"/>
      <c r="B64" s="118"/>
      <c r="C64" s="118"/>
      <c r="D64" s="118"/>
      <c r="E64" s="118"/>
      <c r="F64" s="118"/>
      <c r="G64" s="118"/>
      <c r="H64" s="118"/>
      <c r="I64" s="643"/>
      <c r="J64" s="118"/>
      <c r="K64" s="118"/>
      <c r="L64" s="118"/>
      <c r="M64" s="118"/>
      <c r="N64" s="118"/>
      <c r="O64" s="118"/>
      <c r="P64" s="118"/>
    </row>
    <row r="65" spans="1:16" s="124" customFormat="1" x14ac:dyDescent="0.3">
      <c r="A65" s="118"/>
      <c r="B65" s="118"/>
      <c r="C65" s="118"/>
      <c r="D65" s="118"/>
      <c r="E65" s="118"/>
      <c r="F65" s="118"/>
      <c r="G65" s="118"/>
      <c r="H65" s="118"/>
      <c r="I65" s="118"/>
      <c r="J65" s="118"/>
      <c r="K65" s="118"/>
      <c r="L65" s="118"/>
      <c r="M65" s="118"/>
      <c r="N65" s="118"/>
      <c r="O65" s="118"/>
      <c r="P65" s="118"/>
    </row>
    <row r="66" spans="1:16" s="124" customFormat="1" x14ac:dyDescent="0.3">
      <c r="A66" s="118"/>
      <c r="B66" s="118"/>
      <c r="C66" s="118"/>
      <c r="D66" s="118"/>
      <c r="E66" s="118"/>
      <c r="F66" s="118"/>
      <c r="G66" s="118"/>
      <c r="H66" s="118"/>
      <c r="I66" s="118"/>
      <c r="J66" s="118"/>
      <c r="K66" s="118"/>
      <c r="L66" s="118"/>
      <c r="M66" s="118"/>
      <c r="N66" s="118"/>
      <c r="O66" s="118"/>
      <c r="P66" s="118"/>
    </row>
    <row r="67" spans="1:16" s="124" customFormat="1" x14ac:dyDescent="0.3">
      <c r="A67" s="118"/>
      <c r="B67" s="118"/>
      <c r="C67" s="118"/>
      <c r="D67" s="118"/>
      <c r="E67" s="118"/>
      <c r="F67" s="118"/>
      <c r="G67" s="118"/>
      <c r="H67" s="118"/>
      <c r="I67" s="118"/>
      <c r="J67" s="118"/>
      <c r="K67" s="118"/>
      <c r="L67" s="118"/>
      <c r="M67" s="118"/>
      <c r="N67" s="118"/>
      <c r="O67" s="118"/>
      <c r="P67" s="118"/>
    </row>
    <row r="68" spans="1:16" s="124" customFormat="1" x14ac:dyDescent="0.3">
      <c r="A68" s="118"/>
      <c r="B68" s="118"/>
      <c r="C68" s="118"/>
      <c r="D68" s="118"/>
      <c r="E68" s="118"/>
      <c r="F68" s="118"/>
      <c r="G68" s="118"/>
      <c r="H68" s="118"/>
      <c r="I68" s="118"/>
      <c r="J68" s="118"/>
      <c r="K68" s="118"/>
      <c r="L68" s="118"/>
      <c r="M68" s="118"/>
      <c r="N68" s="118"/>
      <c r="O68" s="118"/>
      <c r="P68" s="118"/>
    </row>
    <row r="69" spans="1:16" s="124" customFormat="1" x14ac:dyDescent="0.3">
      <c r="A69" s="118"/>
      <c r="B69" s="118"/>
      <c r="C69" s="118"/>
      <c r="D69" s="118"/>
      <c r="E69" s="118"/>
      <c r="F69" s="118"/>
      <c r="G69" s="118"/>
      <c r="H69" s="118"/>
      <c r="I69" s="118"/>
      <c r="J69" s="118"/>
      <c r="K69" s="118"/>
      <c r="L69" s="118"/>
      <c r="M69" s="118"/>
      <c r="N69" s="118"/>
      <c r="O69" s="118"/>
      <c r="P69" s="118"/>
    </row>
    <row r="70" spans="1:16" s="124" customFormat="1" x14ac:dyDescent="0.3">
      <c r="A70" s="118"/>
      <c r="B70" s="118"/>
      <c r="C70" s="118"/>
      <c r="D70" s="118"/>
      <c r="E70" s="118"/>
      <c r="F70" s="118"/>
      <c r="G70" s="118"/>
      <c r="H70" s="118"/>
      <c r="I70" s="118"/>
      <c r="J70" s="118"/>
      <c r="K70" s="118"/>
      <c r="L70" s="118"/>
      <c r="M70" s="118"/>
      <c r="N70" s="118"/>
      <c r="O70" s="118"/>
      <c r="P70" s="118"/>
    </row>
    <row r="71" spans="1:16" s="124" customFormat="1" x14ac:dyDescent="0.3">
      <c r="A71" s="118"/>
      <c r="B71" s="118"/>
      <c r="C71" s="118"/>
      <c r="D71" s="118"/>
      <c r="E71" s="118"/>
      <c r="F71" s="118"/>
      <c r="G71" s="118"/>
      <c r="H71" s="118"/>
      <c r="I71" s="118"/>
      <c r="J71" s="118"/>
      <c r="K71" s="118"/>
      <c r="L71" s="118"/>
      <c r="M71" s="118"/>
      <c r="N71" s="118"/>
      <c r="O71" s="118"/>
      <c r="P71" s="118"/>
    </row>
    <row r="72" spans="1:16" s="124" customFormat="1" x14ac:dyDescent="0.3">
      <c r="A72" s="118"/>
      <c r="B72" s="118"/>
      <c r="C72" s="118"/>
      <c r="D72" s="118"/>
      <c r="E72" s="118"/>
      <c r="F72" s="118"/>
      <c r="G72" s="118"/>
      <c r="H72" s="118"/>
      <c r="I72" s="118"/>
      <c r="J72" s="118"/>
      <c r="K72" s="118"/>
      <c r="L72" s="118"/>
      <c r="M72" s="118"/>
      <c r="N72" s="118"/>
      <c r="O72" s="118"/>
      <c r="P72" s="118"/>
    </row>
    <row r="73" spans="1:16" s="124" customFormat="1" x14ac:dyDescent="0.3">
      <c r="A73" s="118"/>
      <c r="B73" s="118"/>
      <c r="C73" s="118"/>
      <c r="D73" s="118"/>
      <c r="E73" s="118"/>
      <c r="F73" s="118"/>
      <c r="G73" s="118"/>
      <c r="H73" s="118"/>
      <c r="I73" s="118"/>
      <c r="J73" s="118"/>
      <c r="K73" s="118"/>
      <c r="L73" s="118"/>
      <c r="M73" s="118"/>
      <c r="N73" s="118"/>
      <c r="O73" s="118"/>
      <c r="P73" s="118"/>
    </row>
    <row r="74" spans="1:16" s="124" customFormat="1" x14ac:dyDescent="0.3">
      <c r="A74" s="118"/>
      <c r="B74" s="118"/>
      <c r="C74" s="118"/>
      <c r="D74" s="118"/>
      <c r="E74" s="118"/>
      <c r="F74" s="118"/>
      <c r="G74" s="118"/>
      <c r="H74" s="118"/>
      <c r="I74" s="118"/>
      <c r="J74" s="118"/>
      <c r="K74" s="118"/>
      <c r="L74" s="118"/>
      <c r="M74" s="118"/>
      <c r="N74" s="118"/>
      <c r="O74" s="118"/>
      <c r="P74" s="118"/>
    </row>
    <row r="75" spans="1:16" s="124" customFormat="1" x14ac:dyDescent="0.3">
      <c r="A75" s="118"/>
      <c r="B75" s="118"/>
      <c r="C75" s="118"/>
      <c r="D75" s="118"/>
      <c r="E75" s="118"/>
      <c r="F75" s="118"/>
      <c r="G75" s="118"/>
      <c r="H75" s="118"/>
      <c r="I75" s="118"/>
      <c r="J75" s="118"/>
      <c r="K75" s="118"/>
      <c r="L75" s="118"/>
      <c r="M75" s="118"/>
      <c r="N75" s="118"/>
      <c r="O75" s="118"/>
      <c r="P75" s="118"/>
    </row>
    <row r="76" spans="1:16" s="124" customFormat="1" x14ac:dyDescent="0.3">
      <c r="A76" s="118"/>
      <c r="B76" s="118"/>
      <c r="C76" s="118"/>
      <c r="D76" s="118"/>
      <c r="E76" s="118"/>
      <c r="F76" s="118"/>
      <c r="G76" s="118"/>
      <c r="H76" s="118"/>
      <c r="I76" s="118"/>
      <c r="J76" s="118"/>
      <c r="K76" s="118"/>
      <c r="L76" s="118"/>
      <c r="M76" s="118"/>
      <c r="N76" s="118"/>
      <c r="O76" s="118"/>
      <c r="P76" s="118"/>
    </row>
    <row r="77" spans="1:16" s="124" customFormat="1" x14ac:dyDescent="0.3">
      <c r="A77" s="118"/>
      <c r="B77" s="118"/>
      <c r="C77" s="118"/>
      <c r="D77" s="118"/>
      <c r="E77" s="118"/>
      <c r="F77" s="118"/>
      <c r="G77" s="118"/>
      <c r="H77" s="118"/>
      <c r="I77" s="118"/>
      <c r="J77" s="118"/>
      <c r="K77" s="118"/>
      <c r="L77" s="118"/>
      <c r="M77" s="118"/>
      <c r="N77" s="118"/>
      <c r="O77" s="118"/>
      <c r="P77" s="118"/>
    </row>
    <row r="78" spans="1:16" s="124" customFormat="1" x14ac:dyDescent="0.3">
      <c r="A78" s="118"/>
      <c r="B78" s="118"/>
      <c r="C78" s="118"/>
      <c r="D78" s="118"/>
      <c r="E78" s="118"/>
      <c r="F78" s="118"/>
      <c r="G78" s="118"/>
      <c r="H78" s="118"/>
      <c r="I78" s="118"/>
      <c r="J78" s="118"/>
      <c r="K78" s="118"/>
      <c r="L78" s="118"/>
      <c r="M78" s="118"/>
      <c r="N78" s="118"/>
      <c r="O78" s="118"/>
      <c r="P78" s="118"/>
    </row>
    <row r="79" spans="1:16" s="124" customFormat="1" x14ac:dyDescent="0.3">
      <c r="A79" s="118"/>
      <c r="B79" s="118"/>
      <c r="C79" s="118"/>
      <c r="D79" s="118"/>
      <c r="E79" s="118"/>
      <c r="F79" s="118"/>
      <c r="G79" s="118"/>
      <c r="H79" s="118"/>
      <c r="I79" s="118"/>
      <c r="J79" s="118"/>
      <c r="K79" s="118"/>
      <c r="L79" s="118"/>
      <c r="M79" s="118"/>
      <c r="N79" s="118"/>
      <c r="O79" s="118"/>
      <c r="P79" s="118"/>
    </row>
    <row r="80" spans="1:16" s="124" customFormat="1" x14ac:dyDescent="0.3">
      <c r="A80" s="118"/>
      <c r="B80" s="118"/>
      <c r="C80" s="118"/>
      <c r="D80" s="118"/>
      <c r="E80" s="118"/>
      <c r="F80" s="118"/>
      <c r="G80" s="118"/>
      <c r="H80" s="118"/>
      <c r="I80" s="118"/>
      <c r="J80" s="118"/>
      <c r="K80" s="118"/>
      <c r="L80" s="118"/>
      <c r="M80" s="118"/>
      <c r="N80" s="118"/>
      <c r="O80" s="118"/>
      <c r="P80" s="118"/>
    </row>
    <row r="81" spans="1:16" s="124" customFormat="1" x14ac:dyDescent="0.3">
      <c r="A81" s="118"/>
      <c r="B81" s="118"/>
      <c r="C81" s="118"/>
      <c r="D81" s="118"/>
      <c r="E81" s="118"/>
      <c r="F81" s="118"/>
      <c r="G81" s="118"/>
      <c r="H81" s="118"/>
      <c r="I81" s="118"/>
      <c r="J81" s="118"/>
      <c r="K81" s="118"/>
      <c r="L81" s="118"/>
      <c r="M81" s="118"/>
      <c r="N81" s="118"/>
      <c r="O81" s="118"/>
      <c r="P81" s="118"/>
    </row>
    <row r="82" spans="1:16" s="124" customFormat="1" x14ac:dyDescent="0.3">
      <c r="A82" s="118"/>
      <c r="B82" s="118"/>
      <c r="C82" s="118"/>
      <c r="D82" s="118"/>
      <c r="E82" s="118"/>
      <c r="F82" s="118"/>
      <c r="G82" s="118"/>
      <c r="H82" s="118"/>
      <c r="I82" s="118"/>
      <c r="J82" s="118"/>
      <c r="K82" s="118"/>
      <c r="L82" s="118"/>
      <c r="M82" s="118"/>
      <c r="N82" s="118"/>
      <c r="O82" s="118"/>
      <c r="P82" s="118"/>
    </row>
    <row r="83" spans="1:16" s="124" customFormat="1" x14ac:dyDescent="0.3">
      <c r="A83" s="118"/>
      <c r="B83" s="118"/>
      <c r="C83" s="118"/>
      <c r="D83" s="118"/>
      <c r="E83" s="118"/>
      <c r="F83" s="118"/>
      <c r="G83" s="118"/>
      <c r="H83" s="118"/>
      <c r="I83" s="118"/>
      <c r="J83" s="118"/>
      <c r="K83" s="118"/>
      <c r="L83" s="118"/>
      <c r="M83" s="118"/>
      <c r="N83" s="118"/>
      <c r="O83" s="118"/>
      <c r="P83" s="118"/>
    </row>
    <row r="84" spans="1:16" s="124" customFormat="1" x14ac:dyDescent="0.3">
      <c r="A84" s="118"/>
      <c r="B84" s="118"/>
      <c r="C84" s="118"/>
      <c r="D84" s="118"/>
      <c r="E84" s="118"/>
      <c r="F84" s="118"/>
      <c r="G84" s="118"/>
      <c r="H84" s="118"/>
      <c r="I84" s="118"/>
      <c r="J84" s="118"/>
      <c r="K84" s="118"/>
      <c r="L84" s="118"/>
      <c r="M84" s="118"/>
      <c r="N84" s="118"/>
      <c r="O84" s="118"/>
      <c r="P84" s="118"/>
    </row>
    <row r="85" spans="1:16" s="124" customFormat="1" x14ac:dyDescent="0.3">
      <c r="A85" s="118"/>
      <c r="B85" s="118"/>
      <c r="C85" s="118"/>
      <c r="D85" s="118"/>
      <c r="E85" s="118"/>
      <c r="F85" s="118"/>
      <c r="G85" s="118"/>
      <c r="H85" s="118"/>
      <c r="I85" s="118"/>
      <c r="J85" s="118"/>
      <c r="K85" s="118"/>
      <c r="L85" s="118"/>
      <c r="M85" s="118"/>
      <c r="N85" s="118"/>
      <c r="O85" s="118"/>
      <c r="P85" s="118"/>
    </row>
    <row r="86" spans="1:16" s="124" customFormat="1" x14ac:dyDescent="0.3">
      <c r="A86" s="118"/>
      <c r="B86" s="118"/>
      <c r="C86" s="118"/>
      <c r="D86" s="118"/>
      <c r="E86" s="118"/>
      <c r="F86" s="118"/>
      <c r="G86" s="118"/>
      <c r="H86" s="118"/>
      <c r="I86" s="118"/>
      <c r="J86" s="118"/>
      <c r="K86" s="118"/>
      <c r="L86" s="118"/>
      <c r="M86" s="118"/>
      <c r="N86" s="118"/>
      <c r="O86" s="118"/>
      <c r="P86" s="118"/>
    </row>
    <row r="87" spans="1:16" s="124" customFormat="1" x14ac:dyDescent="0.3">
      <c r="A87" s="118"/>
      <c r="B87" s="118"/>
      <c r="C87" s="118"/>
      <c r="D87" s="118"/>
      <c r="E87" s="118"/>
      <c r="F87" s="118"/>
      <c r="G87" s="118"/>
      <c r="H87" s="118"/>
      <c r="I87" s="118"/>
      <c r="J87" s="118"/>
      <c r="K87" s="118"/>
      <c r="L87" s="118"/>
      <c r="M87" s="118"/>
      <c r="N87" s="118"/>
      <c r="O87" s="118"/>
      <c r="P87" s="118"/>
    </row>
    <row r="88" spans="1:16" s="124" customFormat="1" x14ac:dyDescent="0.3">
      <c r="A88" s="118"/>
      <c r="B88" s="118"/>
      <c r="C88" s="118"/>
      <c r="D88" s="118"/>
      <c r="E88" s="118"/>
      <c r="F88" s="118"/>
      <c r="G88" s="118"/>
      <c r="H88" s="118"/>
      <c r="I88" s="118"/>
      <c r="J88" s="118"/>
      <c r="K88" s="118"/>
      <c r="L88" s="118"/>
      <c r="M88" s="118"/>
      <c r="N88" s="118"/>
      <c r="O88" s="118"/>
      <c r="P88" s="118"/>
    </row>
    <row r="89" spans="1:16" s="124" customFormat="1" x14ac:dyDescent="0.3">
      <c r="A89" s="118"/>
      <c r="B89" s="118"/>
      <c r="C89" s="118"/>
      <c r="D89" s="118"/>
      <c r="E89" s="118"/>
      <c r="F89" s="118"/>
      <c r="G89" s="118"/>
      <c r="H89" s="118"/>
      <c r="I89" s="118"/>
      <c r="J89" s="118"/>
      <c r="K89" s="118"/>
      <c r="L89" s="118"/>
      <c r="M89" s="118"/>
      <c r="N89" s="118"/>
      <c r="O89" s="118"/>
      <c r="P89" s="118"/>
    </row>
    <row r="90" spans="1:16" s="124" customFormat="1" x14ac:dyDescent="0.3">
      <c r="A90" s="118"/>
      <c r="B90" s="118"/>
      <c r="C90" s="118"/>
      <c r="D90" s="118"/>
      <c r="E90" s="118"/>
      <c r="F90" s="118"/>
      <c r="G90" s="118"/>
      <c r="H90" s="118"/>
      <c r="I90" s="118"/>
      <c r="J90" s="118"/>
      <c r="K90" s="118"/>
      <c r="L90" s="118"/>
      <c r="M90" s="118"/>
      <c r="N90" s="118"/>
      <c r="O90" s="118"/>
      <c r="P90" s="118"/>
    </row>
    <row r="91" spans="1:16" s="124" customFormat="1" x14ac:dyDescent="0.3">
      <c r="A91" s="118"/>
      <c r="B91" s="118"/>
      <c r="C91" s="118"/>
      <c r="D91" s="118"/>
      <c r="E91" s="118"/>
      <c r="F91" s="118"/>
      <c r="G91" s="118"/>
      <c r="H91" s="118"/>
      <c r="I91" s="118"/>
      <c r="J91" s="118"/>
      <c r="K91" s="118"/>
      <c r="L91" s="118"/>
      <c r="M91" s="118"/>
      <c r="N91" s="118"/>
      <c r="O91" s="118"/>
      <c r="P91" s="118"/>
    </row>
    <row r="92" spans="1:16" s="124" customFormat="1" x14ac:dyDescent="0.3">
      <c r="A92" s="118"/>
      <c r="B92" s="118"/>
      <c r="C92" s="118"/>
      <c r="D92" s="118"/>
      <c r="E92" s="118"/>
      <c r="F92" s="118"/>
      <c r="G92" s="118"/>
      <c r="H92" s="118"/>
      <c r="I92" s="118"/>
      <c r="J92" s="118"/>
      <c r="K92" s="118"/>
      <c r="L92" s="118"/>
      <c r="M92" s="118"/>
      <c r="N92" s="118"/>
      <c r="O92" s="118"/>
      <c r="P92" s="118"/>
    </row>
    <row r="93" spans="1:16" s="124" customFormat="1" x14ac:dyDescent="0.3">
      <c r="A93" s="118"/>
      <c r="B93" s="118"/>
      <c r="C93" s="118"/>
      <c r="D93" s="118"/>
      <c r="E93" s="118"/>
      <c r="F93" s="118"/>
      <c r="G93" s="118"/>
      <c r="H93" s="118"/>
      <c r="I93" s="118"/>
      <c r="J93" s="118"/>
      <c r="K93" s="118"/>
      <c r="L93" s="118"/>
      <c r="M93" s="118"/>
      <c r="N93" s="118"/>
      <c r="O93" s="118"/>
      <c r="P93" s="118"/>
    </row>
    <row r="94" spans="1:16" s="124" customFormat="1" x14ac:dyDescent="0.3">
      <c r="A94" s="118"/>
      <c r="B94" s="118"/>
      <c r="C94" s="118"/>
      <c r="D94" s="118"/>
      <c r="E94" s="118"/>
      <c r="F94" s="118"/>
      <c r="G94" s="118"/>
      <c r="H94" s="118"/>
      <c r="I94" s="118"/>
      <c r="J94" s="118"/>
      <c r="K94" s="118"/>
      <c r="L94" s="118"/>
      <c r="M94" s="118"/>
      <c r="N94" s="118"/>
      <c r="O94" s="118"/>
      <c r="P94" s="118"/>
    </row>
    <row r="95" spans="1:16" s="124" customFormat="1" x14ac:dyDescent="0.3">
      <c r="A95" s="118"/>
      <c r="B95" s="118"/>
      <c r="C95" s="118"/>
      <c r="D95" s="118"/>
      <c r="E95" s="118"/>
      <c r="F95" s="118"/>
      <c r="G95" s="118"/>
      <c r="H95" s="118"/>
      <c r="I95" s="118"/>
      <c r="J95" s="118"/>
      <c r="K95" s="118"/>
      <c r="L95" s="118"/>
      <c r="M95" s="118"/>
      <c r="N95" s="118"/>
      <c r="O95" s="118"/>
      <c r="P95" s="118"/>
    </row>
    <row r="96" spans="1:16" s="124" customFormat="1" x14ac:dyDescent="0.3">
      <c r="A96" s="118"/>
      <c r="B96" s="118"/>
      <c r="C96" s="118"/>
      <c r="D96" s="118"/>
      <c r="E96" s="118"/>
      <c r="F96" s="118"/>
      <c r="G96" s="118"/>
      <c r="H96" s="118"/>
      <c r="I96" s="118"/>
      <c r="J96" s="118"/>
      <c r="K96" s="118"/>
      <c r="L96" s="118"/>
      <c r="M96" s="118"/>
      <c r="N96" s="118"/>
      <c r="O96" s="118"/>
      <c r="P96" s="118"/>
    </row>
    <row r="97" spans="1:16" s="124" customFormat="1" x14ac:dyDescent="0.3">
      <c r="A97" s="118"/>
      <c r="B97" s="118"/>
      <c r="C97" s="118"/>
      <c r="D97" s="118"/>
      <c r="E97" s="118"/>
      <c r="F97" s="118"/>
      <c r="G97" s="118"/>
      <c r="H97" s="118"/>
      <c r="I97" s="118"/>
      <c r="J97" s="118"/>
      <c r="K97" s="118"/>
      <c r="L97" s="118"/>
      <c r="M97" s="118"/>
      <c r="N97" s="118"/>
      <c r="O97" s="118"/>
      <c r="P97" s="118"/>
    </row>
    <row r="98" spans="1:16" s="124" customFormat="1" x14ac:dyDescent="0.3">
      <c r="A98" s="118"/>
      <c r="B98" s="118"/>
      <c r="C98" s="118"/>
      <c r="D98" s="118"/>
      <c r="E98" s="118"/>
      <c r="F98" s="118"/>
      <c r="G98" s="118"/>
      <c r="H98" s="118"/>
      <c r="I98" s="118"/>
      <c r="J98" s="118"/>
      <c r="K98" s="118"/>
      <c r="L98" s="118"/>
      <c r="M98" s="118"/>
      <c r="N98" s="118"/>
      <c r="O98" s="118"/>
      <c r="P98" s="118"/>
    </row>
    <row r="99" spans="1:16" s="124" customFormat="1" x14ac:dyDescent="0.3">
      <c r="A99" s="118"/>
      <c r="B99" s="118"/>
      <c r="C99" s="118"/>
      <c r="D99" s="118"/>
      <c r="E99" s="118"/>
      <c r="F99" s="118"/>
      <c r="G99" s="118"/>
      <c r="H99" s="118"/>
      <c r="I99" s="118"/>
      <c r="J99" s="118"/>
      <c r="K99" s="118"/>
      <c r="L99" s="118"/>
      <c r="M99" s="118"/>
      <c r="N99" s="118"/>
      <c r="O99" s="118"/>
      <c r="P99" s="118"/>
    </row>
    <row r="100" spans="1:16" s="124" customFormat="1" x14ac:dyDescent="0.3">
      <c r="A100" s="118"/>
      <c r="B100" s="118"/>
      <c r="C100" s="118"/>
      <c r="D100" s="118"/>
      <c r="E100" s="118"/>
      <c r="F100" s="118"/>
      <c r="G100" s="118"/>
      <c r="H100" s="118"/>
      <c r="I100" s="118"/>
      <c r="J100" s="118"/>
      <c r="K100" s="118"/>
      <c r="L100" s="118"/>
      <c r="M100" s="118"/>
      <c r="N100" s="118"/>
      <c r="O100" s="118"/>
      <c r="P100" s="118"/>
    </row>
    <row r="101" spans="1:16" s="124" customFormat="1" x14ac:dyDescent="0.3">
      <c r="A101" s="118"/>
      <c r="B101" s="118"/>
      <c r="C101" s="118"/>
      <c r="D101" s="118"/>
      <c r="E101" s="118"/>
      <c r="F101" s="118"/>
      <c r="G101" s="118"/>
      <c r="H101" s="118"/>
      <c r="I101" s="118"/>
      <c r="J101" s="118"/>
      <c r="K101" s="118"/>
      <c r="L101" s="118"/>
      <c r="M101" s="118"/>
      <c r="N101" s="118"/>
      <c r="O101" s="118"/>
      <c r="P101" s="118"/>
    </row>
    <row r="102" spans="1:16" s="124" customFormat="1" x14ac:dyDescent="0.3">
      <c r="A102" s="118"/>
      <c r="B102" s="118"/>
      <c r="C102" s="118"/>
      <c r="D102" s="118"/>
      <c r="E102" s="118"/>
      <c r="F102" s="118"/>
      <c r="G102" s="118"/>
      <c r="H102" s="118"/>
      <c r="I102" s="118"/>
      <c r="J102" s="118"/>
      <c r="K102" s="118"/>
      <c r="L102" s="118"/>
      <c r="M102" s="118"/>
      <c r="N102" s="118"/>
      <c r="O102" s="118"/>
      <c r="P102" s="118"/>
    </row>
    <row r="103" spans="1:16" s="124" customFormat="1" x14ac:dyDescent="0.3">
      <c r="A103" s="118"/>
      <c r="B103" s="118"/>
      <c r="C103" s="118"/>
      <c r="D103" s="118"/>
      <c r="E103" s="118"/>
      <c r="F103" s="118"/>
      <c r="G103" s="118"/>
      <c r="H103" s="118"/>
      <c r="I103" s="118"/>
      <c r="J103" s="118"/>
      <c r="K103" s="118"/>
      <c r="L103" s="118"/>
      <c r="M103" s="118"/>
      <c r="N103" s="118"/>
      <c r="O103" s="118"/>
      <c r="P103" s="118"/>
    </row>
    <row r="104" spans="1:16" s="124" customFormat="1" x14ac:dyDescent="0.3">
      <c r="A104" s="118"/>
      <c r="B104" s="118"/>
      <c r="C104" s="118"/>
      <c r="D104" s="118"/>
      <c r="E104" s="118"/>
      <c r="F104" s="118"/>
      <c r="G104" s="118"/>
      <c r="H104" s="118"/>
      <c r="I104" s="118"/>
      <c r="J104" s="118"/>
      <c r="K104" s="118"/>
      <c r="L104" s="118"/>
      <c r="M104" s="118"/>
      <c r="N104" s="118"/>
      <c r="O104" s="118"/>
      <c r="P104" s="118"/>
    </row>
    <row r="105" spans="1:16" s="124" customFormat="1" x14ac:dyDescent="0.3">
      <c r="A105" s="118"/>
      <c r="B105" s="118"/>
      <c r="C105" s="118"/>
      <c r="D105" s="118"/>
      <c r="E105" s="118"/>
      <c r="F105" s="118"/>
      <c r="G105" s="118"/>
      <c r="H105" s="118"/>
      <c r="I105" s="118"/>
      <c r="J105" s="118"/>
      <c r="K105" s="118"/>
      <c r="L105" s="118"/>
      <c r="M105" s="118"/>
      <c r="N105" s="118"/>
      <c r="O105" s="118"/>
      <c r="P105" s="118"/>
    </row>
    <row r="106" spans="1:16" s="124" customFormat="1" x14ac:dyDescent="0.3">
      <c r="A106" s="118"/>
      <c r="B106" s="118"/>
      <c r="C106" s="118"/>
      <c r="D106" s="118"/>
      <c r="E106" s="118"/>
      <c r="F106" s="118"/>
      <c r="G106" s="118"/>
      <c r="H106" s="118"/>
      <c r="I106" s="118"/>
      <c r="J106" s="118"/>
      <c r="K106" s="118"/>
      <c r="L106" s="118"/>
      <c r="M106" s="118"/>
      <c r="N106" s="118"/>
      <c r="O106" s="118"/>
      <c r="P106" s="118"/>
    </row>
    <row r="107" spans="1:16" s="124" customFormat="1" x14ac:dyDescent="0.3">
      <c r="A107" s="118"/>
      <c r="B107" s="118"/>
      <c r="C107" s="118"/>
      <c r="D107" s="118"/>
      <c r="E107" s="118"/>
      <c r="F107" s="118"/>
      <c r="G107" s="118"/>
      <c r="H107" s="118"/>
      <c r="I107" s="118"/>
      <c r="J107" s="118"/>
      <c r="K107" s="118"/>
      <c r="L107" s="118"/>
      <c r="M107" s="118"/>
      <c r="N107" s="118"/>
      <c r="O107" s="118"/>
      <c r="P107" s="118"/>
    </row>
    <row r="108" spans="1:16" s="124" customFormat="1" x14ac:dyDescent="0.3">
      <c r="A108" s="118"/>
      <c r="B108" s="118"/>
      <c r="C108" s="118"/>
      <c r="D108" s="118"/>
      <c r="E108" s="118"/>
      <c r="F108" s="118"/>
      <c r="G108" s="118"/>
      <c r="H108" s="118"/>
      <c r="I108" s="118"/>
      <c r="J108" s="118"/>
      <c r="K108" s="118"/>
      <c r="L108" s="118"/>
      <c r="M108" s="118"/>
      <c r="N108" s="118"/>
      <c r="O108" s="118"/>
      <c r="P108" s="118"/>
    </row>
    <row r="109" spans="1:16" s="124" customFormat="1" x14ac:dyDescent="0.3">
      <c r="A109" s="118"/>
      <c r="B109" s="118"/>
      <c r="C109" s="118"/>
      <c r="D109" s="118"/>
      <c r="E109" s="118"/>
      <c r="F109" s="118"/>
      <c r="G109" s="118"/>
      <c r="H109" s="118"/>
      <c r="I109" s="118"/>
      <c r="J109" s="118"/>
      <c r="K109" s="118"/>
      <c r="L109" s="118"/>
      <c r="M109" s="118"/>
      <c r="N109" s="118"/>
      <c r="O109" s="118"/>
      <c r="P109" s="118"/>
    </row>
    <row r="110" spans="1:16" s="124" customFormat="1" x14ac:dyDescent="0.3">
      <c r="A110" s="118"/>
      <c r="B110" s="118"/>
      <c r="C110" s="118"/>
      <c r="D110" s="118"/>
      <c r="E110" s="118"/>
      <c r="F110" s="118"/>
      <c r="G110" s="118"/>
      <c r="H110" s="118"/>
      <c r="I110" s="118"/>
      <c r="J110" s="118"/>
      <c r="K110" s="118"/>
      <c r="L110" s="118"/>
      <c r="M110" s="118"/>
      <c r="N110" s="118"/>
      <c r="O110" s="118"/>
      <c r="P110" s="118"/>
    </row>
    <row r="111" spans="1:16" s="124" customFormat="1" x14ac:dyDescent="0.3">
      <c r="A111" s="118"/>
      <c r="B111" s="118"/>
      <c r="C111" s="118"/>
      <c r="D111" s="118"/>
      <c r="E111" s="118"/>
      <c r="F111" s="118"/>
      <c r="G111" s="118"/>
      <c r="H111" s="118"/>
      <c r="I111" s="118"/>
      <c r="J111" s="118"/>
      <c r="K111" s="118"/>
      <c r="L111" s="118"/>
      <c r="M111" s="118"/>
      <c r="N111" s="118"/>
      <c r="O111" s="118"/>
      <c r="P111" s="118"/>
    </row>
    <row r="112" spans="1:16" s="124" customFormat="1" x14ac:dyDescent="0.3">
      <c r="A112" s="118"/>
      <c r="B112" s="118"/>
      <c r="C112" s="118"/>
      <c r="D112" s="118"/>
      <c r="E112" s="118"/>
      <c r="F112" s="118"/>
      <c r="G112" s="118"/>
      <c r="H112" s="118"/>
      <c r="I112" s="118"/>
      <c r="J112" s="118"/>
      <c r="K112" s="118"/>
      <c r="L112" s="118"/>
      <c r="M112" s="118"/>
      <c r="N112" s="118"/>
      <c r="O112" s="118"/>
      <c r="P112" s="118"/>
    </row>
    <row r="113" spans="1:16" s="124" customFormat="1" x14ac:dyDescent="0.3">
      <c r="A113" s="118"/>
      <c r="B113" s="118"/>
      <c r="C113" s="118"/>
      <c r="D113" s="118"/>
      <c r="E113" s="118"/>
      <c r="F113" s="118"/>
      <c r="G113" s="118"/>
      <c r="H113" s="118"/>
      <c r="I113" s="118"/>
      <c r="J113" s="118"/>
      <c r="K113" s="118"/>
      <c r="L113" s="118"/>
      <c r="M113" s="118"/>
      <c r="N113" s="118"/>
      <c r="O113" s="118"/>
      <c r="P113" s="118"/>
    </row>
    <row r="114" spans="1:16" s="124" customFormat="1" x14ac:dyDescent="0.3">
      <c r="A114" s="118"/>
      <c r="B114" s="118"/>
      <c r="C114" s="118"/>
      <c r="D114" s="118"/>
      <c r="E114" s="118"/>
      <c r="F114" s="118"/>
      <c r="G114" s="118"/>
      <c r="H114" s="118"/>
      <c r="I114" s="118"/>
      <c r="J114" s="118"/>
      <c r="K114" s="118"/>
      <c r="L114" s="118"/>
      <c r="M114" s="118"/>
      <c r="N114" s="118"/>
      <c r="O114" s="118"/>
      <c r="P114" s="118"/>
    </row>
    <row r="115" spans="1:16" s="124" customFormat="1" x14ac:dyDescent="0.3">
      <c r="A115" s="118"/>
      <c r="B115" s="118"/>
      <c r="C115" s="118"/>
      <c r="D115" s="118"/>
      <c r="E115" s="118"/>
      <c r="F115" s="118"/>
      <c r="G115" s="118"/>
      <c r="H115" s="118"/>
      <c r="I115" s="118"/>
      <c r="J115" s="118"/>
      <c r="K115" s="118"/>
      <c r="L115" s="118"/>
      <c r="M115" s="118"/>
      <c r="N115" s="118"/>
      <c r="O115" s="118"/>
      <c r="P115" s="118"/>
    </row>
    <row r="116" spans="1:16" s="124" customFormat="1" x14ac:dyDescent="0.3">
      <c r="A116" s="118"/>
      <c r="B116" s="118"/>
      <c r="C116" s="118"/>
      <c r="D116" s="118"/>
      <c r="E116" s="118"/>
      <c r="F116" s="118"/>
      <c r="G116" s="118"/>
      <c r="H116" s="118"/>
      <c r="I116" s="118"/>
      <c r="J116" s="118"/>
      <c r="K116" s="118"/>
      <c r="L116" s="118"/>
      <c r="M116" s="118"/>
      <c r="N116" s="118"/>
      <c r="O116" s="118"/>
      <c r="P116" s="118"/>
    </row>
    <row r="117" spans="1:16" s="124" customFormat="1" x14ac:dyDescent="0.3">
      <c r="A117" s="118"/>
      <c r="B117" s="118"/>
      <c r="C117" s="118"/>
      <c r="D117" s="118"/>
      <c r="E117" s="118"/>
      <c r="F117" s="118"/>
      <c r="G117" s="118"/>
      <c r="H117" s="118"/>
      <c r="I117" s="118"/>
      <c r="J117" s="118"/>
      <c r="K117" s="118"/>
      <c r="L117" s="118"/>
      <c r="M117" s="118"/>
      <c r="N117" s="118"/>
      <c r="O117" s="118"/>
      <c r="P117" s="118"/>
    </row>
    <row r="118" spans="1:16" s="124" customFormat="1" x14ac:dyDescent="0.3">
      <c r="A118" s="118"/>
      <c r="B118" s="118"/>
      <c r="C118" s="118"/>
      <c r="D118" s="118"/>
      <c r="E118" s="118"/>
      <c r="F118" s="118"/>
      <c r="G118" s="118"/>
      <c r="H118" s="118"/>
      <c r="I118" s="118"/>
      <c r="J118" s="118"/>
      <c r="K118" s="118"/>
      <c r="L118" s="118"/>
      <c r="M118" s="118"/>
      <c r="N118" s="118"/>
      <c r="O118" s="118"/>
      <c r="P118" s="118"/>
    </row>
    <row r="119" spans="1:16" s="124" customFormat="1" x14ac:dyDescent="0.3">
      <c r="A119" s="118"/>
      <c r="B119" s="118"/>
      <c r="C119" s="118"/>
      <c r="D119" s="118"/>
      <c r="E119" s="118"/>
      <c r="F119" s="118"/>
      <c r="G119" s="118"/>
      <c r="H119" s="118"/>
      <c r="I119" s="118"/>
      <c r="J119" s="118"/>
      <c r="K119" s="118"/>
      <c r="L119" s="118"/>
      <c r="M119" s="118"/>
      <c r="N119" s="118"/>
      <c r="O119" s="118"/>
      <c r="P119" s="118"/>
    </row>
    <row r="120" spans="1:16" s="124" customFormat="1" x14ac:dyDescent="0.3">
      <c r="A120" s="118"/>
      <c r="B120" s="118"/>
      <c r="C120" s="118"/>
      <c r="D120" s="118"/>
      <c r="E120" s="118"/>
      <c r="F120" s="118"/>
      <c r="G120" s="118"/>
      <c r="H120" s="118"/>
      <c r="I120" s="118"/>
      <c r="J120" s="118"/>
      <c r="K120" s="118"/>
      <c r="L120" s="118"/>
      <c r="M120" s="118"/>
      <c r="N120" s="118"/>
      <c r="O120" s="118"/>
      <c r="P120" s="118"/>
    </row>
    <row r="121" spans="1:16" s="124" customFormat="1" x14ac:dyDescent="0.3">
      <c r="A121" s="118"/>
      <c r="B121" s="118"/>
      <c r="C121" s="118"/>
      <c r="D121" s="118"/>
      <c r="E121" s="118"/>
      <c r="F121" s="118"/>
      <c r="G121" s="118"/>
      <c r="H121" s="118"/>
      <c r="I121" s="118"/>
      <c r="J121" s="118"/>
      <c r="K121" s="118"/>
      <c r="L121" s="118"/>
      <c r="M121" s="118"/>
      <c r="N121" s="118"/>
      <c r="O121" s="118"/>
      <c r="P121" s="118"/>
    </row>
    <row r="122" spans="1:16" s="124" customFormat="1" x14ac:dyDescent="0.3">
      <c r="A122" s="118"/>
      <c r="B122" s="118"/>
      <c r="C122" s="118"/>
      <c r="D122" s="118"/>
      <c r="E122" s="118"/>
      <c r="F122" s="118"/>
      <c r="G122" s="118"/>
      <c r="H122" s="118"/>
      <c r="I122" s="118"/>
      <c r="J122" s="118"/>
      <c r="K122" s="118"/>
      <c r="L122" s="118"/>
      <c r="M122" s="118"/>
      <c r="N122" s="118"/>
      <c r="O122" s="118"/>
      <c r="P122" s="118"/>
    </row>
    <row r="123" spans="1:16" s="124" customFormat="1" x14ac:dyDescent="0.3">
      <c r="A123" s="118"/>
      <c r="B123" s="118"/>
      <c r="C123" s="118"/>
      <c r="D123" s="118"/>
      <c r="E123" s="118"/>
      <c r="F123" s="118"/>
      <c r="G123" s="118"/>
      <c r="H123" s="118"/>
      <c r="I123" s="118"/>
      <c r="J123" s="118"/>
      <c r="K123" s="118"/>
      <c r="L123" s="118"/>
      <c r="M123" s="118"/>
      <c r="N123" s="118"/>
      <c r="O123" s="118"/>
      <c r="P123" s="118"/>
    </row>
    <row r="124" spans="1:16" s="124" customFormat="1" x14ac:dyDescent="0.3">
      <c r="A124" s="118"/>
      <c r="B124" s="118"/>
      <c r="C124" s="118"/>
      <c r="D124" s="118"/>
      <c r="E124" s="118"/>
      <c r="F124" s="118"/>
      <c r="G124" s="118"/>
      <c r="H124" s="118"/>
      <c r="I124" s="118"/>
      <c r="J124" s="118"/>
      <c r="K124" s="118"/>
      <c r="L124" s="118"/>
      <c r="M124" s="118"/>
      <c r="N124" s="118"/>
      <c r="O124" s="118"/>
      <c r="P124" s="118"/>
    </row>
    <row r="125" spans="1:16" s="124" customFormat="1" x14ac:dyDescent="0.3">
      <c r="A125" s="118"/>
      <c r="B125" s="118"/>
      <c r="C125" s="118"/>
      <c r="D125" s="118"/>
      <c r="E125" s="118"/>
      <c r="F125" s="118"/>
      <c r="G125" s="118"/>
      <c r="H125" s="118"/>
      <c r="I125" s="118"/>
      <c r="J125" s="118"/>
      <c r="K125" s="118"/>
      <c r="L125" s="118"/>
      <c r="M125" s="118"/>
      <c r="N125" s="118"/>
      <c r="O125" s="118"/>
      <c r="P125" s="118"/>
    </row>
    <row r="126" spans="1:16" s="124" customFormat="1" x14ac:dyDescent="0.3">
      <c r="A126" s="118"/>
      <c r="B126" s="118"/>
      <c r="C126" s="118"/>
      <c r="D126" s="118"/>
      <c r="E126" s="118"/>
      <c r="F126" s="118"/>
      <c r="G126" s="118"/>
      <c r="H126" s="118"/>
      <c r="I126" s="118"/>
      <c r="J126" s="118"/>
      <c r="K126" s="118"/>
      <c r="L126" s="118"/>
      <c r="M126" s="118"/>
      <c r="N126" s="118"/>
      <c r="O126" s="118"/>
      <c r="P126" s="118"/>
    </row>
    <row r="127" spans="1:16" s="124" customFormat="1" x14ac:dyDescent="0.3">
      <c r="A127" s="118"/>
      <c r="B127" s="118"/>
      <c r="C127" s="118"/>
      <c r="D127" s="118"/>
      <c r="E127" s="118"/>
      <c r="F127" s="118"/>
      <c r="G127" s="118"/>
      <c r="H127" s="118"/>
      <c r="I127" s="118"/>
      <c r="J127" s="118"/>
      <c r="K127" s="118"/>
      <c r="L127" s="118"/>
      <c r="M127" s="118"/>
      <c r="N127" s="118"/>
      <c r="O127" s="118"/>
      <c r="P127" s="118"/>
    </row>
    <row r="128" spans="1:16" s="124" customFormat="1" x14ac:dyDescent="0.3">
      <c r="A128" s="118"/>
      <c r="B128" s="118"/>
      <c r="C128" s="118"/>
      <c r="D128" s="118"/>
      <c r="E128" s="118"/>
      <c r="F128" s="118"/>
      <c r="G128" s="118"/>
      <c r="H128" s="118"/>
      <c r="I128" s="118"/>
      <c r="J128" s="118"/>
      <c r="K128" s="118"/>
      <c r="L128" s="118"/>
      <c r="M128" s="118"/>
      <c r="N128" s="118"/>
      <c r="O128" s="118"/>
      <c r="P128" s="118"/>
    </row>
    <row r="129" spans="1:16" s="124" customFormat="1" x14ac:dyDescent="0.3">
      <c r="A129" s="118"/>
      <c r="B129" s="118"/>
      <c r="C129" s="118"/>
      <c r="D129" s="118"/>
      <c r="E129" s="118"/>
      <c r="F129" s="118"/>
      <c r="G129" s="118"/>
      <c r="H129" s="118"/>
      <c r="I129" s="118"/>
      <c r="J129" s="118"/>
      <c r="K129" s="118"/>
      <c r="L129" s="118"/>
      <c r="M129" s="118"/>
      <c r="N129" s="118"/>
      <c r="O129" s="118"/>
      <c r="P129" s="118"/>
    </row>
    <row r="130" spans="1:16" s="124" customFormat="1" x14ac:dyDescent="0.3">
      <c r="A130" s="118"/>
      <c r="B130" s="118"/>
      <c r="C130" s="118"/>
      <c r="D130" s="118"/>
      <c r="E130" s="118"/>
      <c r="F130" s="118"/>
      <c r="G130" s="118"/>
      <c r="H130" s="118"/>
      <c r="I130" s="118"/>
      <c r="J130" s="118"/>
      <c r="K130" s="118"/>
      <c r="L130" s="118"/>
      <c r="M130" s="118"/>
      <c r="N130" s="118"/>
      <c r="O130" s="118"/>
      <c r="P130" s="118"/>
    </row>
    <row r="131" spans="1:16" s="124" customFormat="1" x14ac:dyDescent="0.3">
      <c r="A131" s="118"/>
      <c r="B131" s="118"/>
      <c r="C131" s="118"/>
      <c r="D131" s="118"/>
      <c r="E131" s="118"/>
      <c r="F131" s="118"/>
      <c r="G131" s="118"/>
      <c r="H131" s="118"/>
      <c r="I131" s="118"/>
      <c r="J131" s="118"/>
      <c r="K131" s="118"/>
      <c r="L131" s="118"/>
      <c r="M131" s="118"/>
      <c r="N131" s="118"/>
      <c r="O131" s="118"/>
      <c r="P131" s="118"/>
    </row>
    <row r="132" spans="1:16" s="124" customFormat="1" x14ac:dyDescent="0.3">
      <c r="A132" s="118"/>
      <c r="B132" s="118"/>
      <c r="C132" s="118"/>
      <c r="D132" s="118"/>
      <c r="E132" s="118"/>
      <c r="F132" s="118"/>
      <c r="G132" s="118"/>
      <c r="H132" s="118"/>
      <c r="I132" s="118"/>
      <c r="J132" s="118"/>
      <c r="K132" s="118"/>
      <c r="L132" s="118"/>
      <c r="M132" s="118"/>
      <c r="N132" s="118"/>
      <c r="O132" s="118"/>
      <c r="P132" s="118"/>
    </row>
    <row r="133" spans="1:16" s="124" customFormat="1" x14ac:dyDescent="0.3">
      <c r="A133" s="118"/>
      <c r="B133" s="118"/>
      <c r="C133" s="118"/>
      <c r="D133" s="118"/>
      <c r="E133" s="118"/>
      <c r="F133" s="118"/>
      <c r="G133" s="118"/>
      <c r="H133" s="118"/>
      <c r="I133" s="118"/>
      <c r="J133" s="118"/>
      <c r="K133" s="118"/>
      <c r="L133" s="118"/>
      <c r="M133" s="118"/>
      <c r="N133" s="118"/>
      <c r="O133" s="118"/>
      <c r="P133" s="118"/>
    </row>
    <row r="134" spans="1:16" s="124" customFormat="1" x14ac:dyDescent="0.3">
      <c r="A134" s="118"/>
      <c r="B134" s="118"/>
      <c r="C134" s="118"/>
      <c r="D134" s="118"/>
      <c r="E134" s="118"/>
      <c r="F134" s="118"/>
      <c r="G134" s="118"/>
      <c r="H134" s="118"/>
      <c r="I134" s="118"/>
      <c r="J134" s="118"/>
      <c r="K134" s="118"/>
      <c r="L134" s="118"/>
      <c r="M134" s="118"/>
      <c r="N134" s="118"/>
      <c r="O134" s="118"/>
      <c r="P134" s="118"/>
    </row>
    <row r="135" spans="1:16" s="124" customFormat="1" x14ac:dyDescent="0.3">
      <c r="A135" s="118"/>
      <c r="B135" s="118"/>
      <c r="C135" s="118"/>
      <c r="D135" s="118"/>
      <c r="E135" s="118"/>
      <c r="F135" s="118"/>
      <c r="G135" s="118"/>
      <c r="H135" s="118"/>
      <c r="I135" s="118"/>
      <c r="J135" s="118"/>
      <c r="K135" s="118"/>
      <c r="L135" s="118"/>
      <c r="M135" s="118"/>
      <c r="N135" s="118"/>
      <c r="O135" s="118"/>
      <c r="P135" s="118"/>
    </row>
    <row r="136" spans="1:16" s="124" customFormat="1" x14ac:dyDescent="0.3">
      <c r="A136" s="118"/>
      <c r="B136" s="118"/>
      <c r="C136" s="118"/>
      <c r="D136" s="118"/>
      <c r="E136" s="118"/>
      <c r="F136" s="118"/>
      <c r="G136" s="118"/>
      <c r="H136" s="118"/>
      <c r="I136" s="118"/>
      <c r="J136" s="118"/>
      <c r="K136" s="118"/>
      <c r="L136" s="118"/>
      <c r="M136" s="118"/>
      <c r="N136" s="118"/>
      <c r="O136" s="118"/>
      <c r="P136" s="118"/>
    </row>
    <row r="137" spans="1:16" s="124" customFormat="1" x14ac:dyDescent="0.3">
      <c r="A137" s="118"/>
      <c r="B137" s="118"/>
      <c r="C137" s="118"/>
      <c r="D137" s="118"/>
      <c r="E137" s="118"/>
      <c r="F137" s="118"/>
      <c r="G137" s="118"/>
      <c r="H137" s="118"/>
      <c r="I137" s="118"/>
      <c r="J137" s="118"/>
      <c r="K137" s="118"/>
      <c r="L137" s="118"/>
      <c r="M137" s="118"/>
      <c r="N137" s="118"/>
      <c r="O137" s="118"/>
      <c r="P137" s="118"/>
    </row>
    <row r="138" spans="1:16" s="124" customFormat="1" x14ac:dyDescent="0.3">
      <c r="A138" s="118"/>
      <c r="B138" s="118"/>
      <c r="C138" s="118"/>
      <c r="D138" s="118"/>
      <c r="E138" s="118"/>
      <c r="F138" s="118"/>
      <c r="G138" s="118"/>
      <c r="H138" s="118"/>
      <c r="I138" s="118"/>
      <c r="J138" s="118"/>
      <c r="K138" s="118"/>
      <c r="L138" s="118"/>
      <c r="M138" s="118"/>
      <c r="N138" s="118"/>
      <c r="O138" s="118"/>
      <c r="P138" s="118"/>
    </row>
    <row r="139" spans="1:16" s="124" customFormat="1" x14ac:dyDescent="0.3">
      <c r="A139" s="118"/>
      <c r="B139" s="118"/>
      <c r="C139" s="118"/>
      <c r="D139" s="118"/>
      <c r="E139" s="118"/>
      <c r="F139" s="118"/>
      <c r="G139" s="118"/>
      <c r="H139" s="118"/>
      <c r="I139" s="118"/>
      <c r="J139" s="118"/>
      <c r="K139" s="118"/>
      <c r="L139" s="118"/>
      <c r="M139" s="118"/>
      <c r="N139" s="118"/>
      <c r="O139" s="118"/>
      <c r="P139" s="118"/>
    </row>
    <row r="140" spans="1:16" s="124" customFormat="1" x14ac:dyDescent="0.3">
      <c r="A140" s="118"/>
      <c r="B140" s="118"/>
      <c r="C140" s="118"/>
      <c r="D140" s="118"/>
      <c r="E140" s="118"/>
      <c r="F140" s="118"/>
      <c r="G140" s="118"/>
      <c r="H140" s="118"/>
      <c r="I140" s="118"/>
      <c r="J140" s="118"/>
      <c r="K140" s="118"/>
      <c r="L140" s="118"/>
      <c r="M140" s="118"/>
      <c r="N140" s="118"/>
      <c r="O140" s="118"/>
      <c r="P140" s="118"/>
    </row>
    <row r="141" spans="1:16" s="124" customFormat="1" x14ac:dyDescent="0.3">
      <c r="A141" s="118"/>
      <c r="B141" s="118"/>
      <c r="C141" s="118"/>
      <c r="D141" s="118"/>
      <c r="E141" s="118"/>
      <c r="F141" s="118"/>
      <c r="G141" s="118"/>
      <c r="H141" s="118"/>
      <c r="I141" s="118"/>
      <c r="J141" s="118"/>
      <c r="K141" s="118"/>
      <c r="L141" s="118"/>
      <c r="M141" s="118"/>
      <c r="N141" s="118"/>
      <c r="O141" s="118"/>
      <c r="P141" s="118"/>
    </row>
    <row r="142" spans="1:16" s="124" customFormat="1" x14ac:dyDescent="0.3">
      <c r="A142" s="118"/>
      <c r="B142" s="118"/>
      <c r="C142" s="118"/>
      <c r="D142" s="118"/>
      <c r="E142" s="118"/>
      <c r="F142" s="118"/>
      <c r="G142" s="118"/>
      <c r="H142" s="118"/>
      <c r="I142" s="118"/>
      <c r="J142" s="118"/>
      <c r="K142" s="118"/>
      <c r="L142" s="118"/>
      <c r="M142" s="118"/>
      <c r="N142" s="118"/>
      <c r="O142" s="118"/>
      <c r="P142" s="118"/>
    </row>
    <row r="143" spans="1:16" s="124" customFormat="1" x14ac:dyDescent="0.3">
      <c r="A143" s="118"/>
      <c r="B143" s="118"/>
      <c r="C143" s="118"/>
      <c r="D143" s="118"/>
      <c r="E143" s="118"/>
      <c r="F143" s="118"/>
      <c r="G143" s="118"/>
      <c r="H143" s="118"/>
      <c r="I143" s="118"/>
      <c r="J143" s="118"/>
      <c r="K143" s="118"/>
      <c r="L143" s="118"/>
      <c r="M143" s="118"/>
      <c r="N143" s="118"/>
      <c r="O143" s="118"/>
      <c r="P143" s="118"/>
    </row>
    <row r="144" spans="1:16" s="124" customFormat="1" x14ac:dyDescent="0.3">
      <c r="A144" s="118"/>
      <c r="B144" s="118"/>
      <c r="C144" s="118"/>
      <c r="D144" s="118"/>
      <c r="E144" s="118"/>
      <c r="F144" s="118"/>
      <c r="G144" s="118"/>
      <c r="H144" s="118"/>
      <c r="I144" s="118"/>
      <c r="J144" s="118"/>
      <c r="K144" s="118"/>
      <c r="L144" s="118"/>
      <c r="M144" s="118"/>
      <c r="N144" s="118"/>
      <c r="O144" s="118"/>
      <c r="P144" s="118"/>
    </row>
    <row r="145" spans="1:16" s="124" customFormat="1" x14ac:dyDescent="0.3">
      <c r="A145" s="118"/>
      <c r="B145" s="118"/>
      <c r="C145" s="118"/>
      <c r="D145" s="118"/>
      <c r="E145" s="118"/>
      <c r="F145" s="118"/>
      <c r="G145" s="118"/>
      <c r="H145" s="118"/>
      <c r="I145" s="118"/>
      <c r="J145" s="118"/>
      <c r="K145" s="118"/>
      <c r="L145" s="118"/>
      <c r="M145" s="118"/>
      <c r="N145" s="118"/>
      <c r="O145" s="118"/>
      <c r="P145" s="118"/>
    </row>
    <row r="146" spans="1:16" s="124" customFormat="1" x14ac:dyDescent="0.3">
      <c r="A146" s="118"/>
      <c r="B146" s="118"/>
      <c r="C146" s="118"/>
      <c r="D146" s="118"/>
      <c r="E146" s="118"/>
      <c r="F146" s="118"/>
      <c r="G146" s="118"/>
      <c r="H146" s="118"/>
      <c r="I146" s="118"/>
      <c r="J146" s="118"/>
      <c r="K146" s="118"/>
      <c r="L146" s="118"/>
      <c r="M146" s="118"/>
      <c r="N146" s="118"/>
      <c r="O146" s="118"/>
      <c r="P146" s="118"/>
    </row>
    <row r="147" spans="1:16" s="124" customFormat="1" x14ac:dyDescent="0.3">
      <c r="A147" s="118"/>
      <c r="B147" s="118"/>
      <c r="C147" s="118"/>
      <c r="D147" s="118"/>
      <c r="E147" s="118"/>
      <c r="F147" s="118"/>
      <c r="G147" s="118"/>
      <c r="H147" s="118"/>
      <c r="I147" s="118"/>
      <c r="J147" s="118"/>
      <c r="K147" s="118"/>
      <c r="L147" s="118"/>
      <c r="M147" s="118"/>
      <c r="N147" s="118"/>
      <c r="O147" s="118"/>
      <c r="P147" s="118"/>
    </row>
    <row r="148" spans="1:16" s="124" customFormat="1" x14ac:dyDescent="0.3">
      <c r="A148" s="118"/>
      <c r="B148" s="118"/>
      <c r="C148" s="118"/>
      <c r="D148" s="118"/>
      <c r="E148" s="118"/>
      <c r="F148" s="118"/>
      <c r="G148" s="118"/>
      <c r="H148" s="118"/>
      <c r="I148" s="118"/>
      <c r="J148" s="118"/>
      <c r="K148" s="118"/>
      <c r="L148" s="118"/>
      <c r="M148" s="118"/>
      <c r="N148" s="118"/>
      <c r="O148" s="118"/>
      <c r="P148" s="118"/>
    </row>
    <row r="149" spans="1:16" s="124" customFormat="1" x14ac:dyDescent="0.3">
      <c r="A149" s="118"/>
      <c r="B149" s="118"/>
      <c r="C149" s="118"/>
      <c r="D149" s="118"/>
      <c r="E149" s="118"/>
      <c r="F149" s="118"/>
      <c r="G149" s="118"/>
      <c r="H149" s="118"/>
      <c r="I149" s="118"/>
      <c r="J149" s="118"/>
      <c r="K149" s="118"/>
      <c r="L149" s="118"/>
      <c r="M149" s="118"/>
      <c r="N149" s="118"/>
      <c r="O149" s="118"/>
      <c r="P149" s="118"/>
    </row>
    <row r="150" spans="1:16" s="124" customFormat="1" x14ac:dyDescent="0.3">
      <c r="A150" s="118"/>
      <c r="B150" s="118"/>
      <c r="C150" s="118"/>
      <c r="D150" s="118"/>
      <c r="E150" s="118"/>
      <c r="F150" s="118"/>
      <c r="G150" s="118"/>
      <c r="H150" s="118"/>
      <c r="I150" s="118"/>
      <c r="J150" s="118"/>
      <c r="K150" s="118"/>
      <c r="L150" s="118"/>
      <c r="M150" s="118"/>
      <c r="N150" s="118"/>
      <c r="O150" s="118"/>
      <c r="P150" s="118"/>
    </row>
    <row r="151" spans="1:16" s="124" customFormat="1" x14ac:dyDescent="0.3">
      <c r="A151" s="118"/>
      <c r="B151" s="118"/>
      <c r="C151" s="118"/>
      <c r="D151" s="118"/>
      <c r="E151" s="118"/>
      <c r="F151" s="118"/>
      <c r="G151" s="118"/>
      <c r="H151" s="118"/>
      <c r="I151" s="118"/>
      <c r="J151" s="118"/>
      <c r="K151" s="118"/>
      <c r="L151" s="118"/>
      <c r="M151" s="118"/>
      <c r="N151" s="118"/>
      <c r="O151" s="118"/>
      <c r="P151" s="118"/>
    </row>
    <row r="152" spans="1:16" s="124" customFormat="1" x14ac:dyDescent="0.3">
      <c r="A152" s="118"/>
      <c r="B152" s="118"/>
      <c r="C152" s="118"/>
      <c r="D152" s="118"/>
      <c r="E152" s="118"/>
      <c r="F152" s="118"/>
      <c r="G152" s="118"/>
      <c r="H152" s="118"/>
      <c r="I152" s="118"/>
      <c r="J152" s="118"/>
      <c r="K152" s="118"/>
      <c r="L152" s="118"/>
      <c r="M152" s="118"/>
      <c r="N152" s="118"/>
      <c r="O152" s="118"/>
      <c r="P152" s="118"/>
    </row>
    <row r="153" spans="1:16" s="124" customFormat="1" x14ac:dyDescent="0.3">
      <c r="A153" s="118"/>
      <c r="B153" s="118"/>
      <c r="C153" s="118"/>
      <c r="D153" s="118"/>
      <c r="E153" s="118"/>
      <c r="F153" s="118"/>
      <c r="G153" s="118"/>
      <c r="H153" s="118"/>
      <c r="I153" s="118"/>
      <c r="J153" s="118"/>
      <c r="K153" s="118"/>
      <c r="L153" s="118"/>
      <c r="M153" s="118"/>
      <c r="N153" s="118"/>
      <c r="O153" s="118"/>
      <c r="P153" s="118"/>
    </row>
    <row r="154" spans="1:16" s="124" customFormat="1" x14ac:dyDescent="0.3">
      <c r="A154" s="118"/>
      <c r="B154" s="118"/>
      <c r="C154" s="118"/>
      <c r="D154" s="118"/>
      <c r="E154" s="118"/>
      <c r="F154" s="118"/>
      <c r="G154" s="118"/>
      <c r="H154" s="118"/>
      <c r="I154" s="118"/>
      <c r="J154" s="118"/>
      <c r="K154" s="118"/>
      <c r="L154" s="118"/>
      <c r="M154" s="118"/>
      <c r="N154" s="118"/>
      <c r="O154" s="118"/>
      <c r="P154" s="118"/>
    </row>
    <row r="155" spans="1:16" s="124" customFormat="1" x14ac:dyDescent="0.3">
      <c r="A155" s="118"/>
      <c r="B155" s="118"/>
      <c r="C155" s="118"/>
      <c r="D155" s="118"/>
      <c r="E155" s="118"/>
      <c r="F155" s="118"/>
      <c r="G155" s="118"/>
      <c r="H155" s="118"/>
      <c r="I155" s="118"/>
      <c r="J155" s="118"/>
      <c r="K155" s="118"/>
      <c r="L155" s="118"/>
      <c r="M155" s="118"/>
      <c r="N155" s="118"/>
      <c r="O155" s="118"/>
      <c r="P155" s="118"/>
    </row>
    <row r="156" spans="1:16" s="124" customFormat="1" x14ac:dyDescent="0.3">
      <c r="A156" s="118"/>
      <c r="B156" s="118"/>
      <c r="C156" s="118"/>
      <c r="D156" s="118"/>
      <c r="E156" s="118"/>
      <c r="F156" s="118"/>
      <c r="G156" s="118"/>
      <c r="H156" s="118"/>
      <c r="I156" s="118"/>
      <c r="J156" s="118"/>
      <c r="K156" s="118"/>
      <c r="L156" s="118"/>
      <c r="M156" s="118"/>
      <c r="N156" s="118"/>
      <c r="O156" s="118"/>
      <c r="P156" s="118"/>
    </row>
    <row r="157" spans="1:16" s="124" customFormat="1" x14ac:dyDescent="0.3">
      <c r="A157" s="118"/>
      <c r="B157" s="118"/>
      <c r="C157" s="118"/>
      <c r="D157" s="118"/>
      <c r="E157" s="118"/>
      <c r="F157" s="118"/>
      <c r="G157" s="118"/>
      <c r="H157" s="118"/>
      <c r="I157" s="118"/>
      <c r="J157" s="118"/>
      <c r="K157" s="118"/>
      <c r="L157" s="118"/>
      <c r="M157" s="118"/>
      <c r="N157" s="118"/>
      <c r="O157" s="118"/>
      <c r="P157" s="118"/>
    </row>
    <row r="158" spans="1:16" s="124" customFormat="1" x14ac:dyDescent="0.3">
      <c r="A158" s="118"/>
      <c r="B158" s="118"/>
      <c r="C158" s="118"/>
      <c r="D158" s="118"/>
      <c r="E158" s="118"/>
      <c r="F158" s="118"/>
      <c r="G158" s="118"/>
      <c r="H158" s="118"/>
      <c r="I158" s="118"/>
      <c r="J158" s="118"/>
      <c r="K158" s="118"/>
      <c r="L158" s="118"/>
      <c r="M158" s="118"/>
      <c r="N158" s="118"/>
      <c r="O158" s="118"/>
      <c r="P158" s="118"/>
    </row>
    <row r="159" spans="1:16" s="124" customFormat="1" x14ac:dyDescent="0.3">
      <c r="A159" s="118"/>
      <c r="B159" s="118"/>
      <c r="C159" s="118"/>
      <c r="D159" s="118"/>
      <c r="E159" s="118"/>
      <c r="F159" s="118"/>
      <c r="G159" s="118"/>
      <c r="H159" s="118"/>
      <c r="I159" s="118"/>
      <c r="J159" s="118"/>
      <c r="K159" s="118"/>
      <c r="L159" s="118"/>
      <c r="M159" s="118"/>
      <c r="N159" s="118"/>
      <c r="O159" s="118"/>
      <c r="P159" s="118"/>
    </row>
    <row r="160" spans="1:16" s="124" customFormat="1" x14ac:dyDescent="0.3">
      <c r="A160" s="118"/>
      <c r="B160" s="118"/>
      <c r="C160" s="118"/>
      <c r="D160" s="118"/>
      <c r="E160" s="118"/>
      <c r="F160" s="118"/>
      <c r="G160" s="118"/>
      <c r="H160" s="118"/>
      <c r="I160" s="118"/>
      <c r="J160" s="118"/>
      <c r="K160" s="118"/>
      <c r="L160" s="118"/>
      <c r="M160" s="118"/>
      <c r="N160" s="118"/>
      <c r="O160" s="118"/>
      <c r="P160" s="118"/>
    </row>
    <row r="161" spans="1:16" s="124" customFormat="1" x14ac:dyDescent="0.3">
      <c r="A161" s="118"/>
      <c r="B161" s="118"/>
      <c r="C161" s="118"/>
      <c r="D161" s="118"/>
      <c r="E161" s="118"/>
      <c r="F161" s="118"/>
      <c r="G161" s="118"/>
      <c r="H161" s="118"/>
      <c r="I161" s="118"/>
      <c r="J161" s="118"/>
      <c r="K161" s="118"/>
      <c r="L161" s="118"/>
      <c r="M161" s="118"/>
      <c r="N161" s="118"/>
      <c r="O161" s="118"/>
      <c r="P161" s="118"/>
    </row>
    <row r="162" spans="1:16" s="124" customFormat="1" x14ac:dyDescent="0.3">
      <c r="A162" s="118"/>
      <c r="B162" s="118"/>
      <c r="C162" s="118"/>
      <c r="D162" s="118"/>
      <c r="E162" s="118"/>
      <c r="F162" s="118"/>
      <c r="G162" s="118"/>
      <c r="H162" s="118"/>
      <c r="I162" s="118"/>
      <c r="J162" s="118"/>
      <c r="K162" s="118"/>
      <c r="L162" s="118"/>
      <c r="M162" s="118"/>
      <c r="N162" s="118"/>
      <c r="O162" s="118"/>
      <c r="P162" s="118"/>
    </row>
    <row r="163" spans="1:16" s="124" customFormat="1" x14ac:dyDescent="0.3">
      <c r="A163" s="118"/>
      <c r="B163" s="118"/>
      <c r="C163" s="118"/>
      <c r="D163" s="118"/>
      <c r="E163" s="118"/>
      <c r="F163" s="118"/>
      <c r="G163" s="118"/>
      <c r="H163" s="118"/>
      <c r="I163" s="118"/>
      <c r="J163" s="118"/>
      <c r="K163" s="118"/>
      <c r="L163" s="118"/>
      <c r="M163" s="118"/>
      <c r="N163" s="118"/>
      <c r="O163" s="118"/>
      <c r="P163" s="118"/>
    </row>
    <row r="164" spans="1:16" s="124" customFormat="1" x14ac:dyDescent="0.3">
      <c r="A164" s="118"/>
      <c r="B164" s="118"/>
      <c r="C164" s="118"/>
      <c r="D164" s="118"/>
      <c r="E164" s="118"/>
      <c r="F164" s="118"/>
      <c r="G164" s="118"/>
      <c r="H164" s="118"/>
      <c r="I164" s="118"/>
      <c r="J164" s="118"/>
      <c r="K164" s="118"/>
      <c r="L164" s="118"/>
      <c r="M164" s="118"/>
      <c r="N164" s="118"/>
      <c r="O164" s="118"/>
      <c r="P164" s="118"/>
    </row>
    <row r="165" spans="1:16" s="124" customFormat="1" x14ac:dyDescent="0.3">
      <c r="A165" s="118"/>
      <c r="B165" s="118"/>
      <c r="C165" s="118"/>
      <c r="D165" s="118"/>
      <c r="E165" s="118"/>
      <c r="F165" s="118"/>
      <c r="G165" s="118"/>
      <c r="H165" s="118"/>
      <c r="I165" s="118"/>
      <c r="J165" s="118"/>
      <c r="K165" s="118"/>
      <c r="L165" s="118"/>
      <c r="M165" s="118"/>
      <c r="N165" s="118"/>
      <c r="O165" s="118"/>
      <c r="P165" s="118"/>
    </row>
    <row r="166" spans="1:16" s="124" customFormat="1" x14ac:dyDescent="0.3">
      <c r="A166" s="118"/>
      <c r="B166" s="118"/>
      <c r="C166" s="118"/>
      <c r="D166" s="118"/>
      <c r="E166" s="118"/>
      <c r="F166" s="118"/>
      <c r="G166" s="118"/>
      <c r="H166" s="118"/>
      <c r="I166" s="118"/>
      <c r="J166" s="118"/>
      <c r="K166" s="118"/>
      <c r="L166" s="118"/>
      <c r="M166" s="118"/>
      <c r="N166" s="118"/>
      <c r="O166" s="118"/>
      <c r="P166" s="118"/>
    </row>
    <row r="167" spans="1:16" s="124" customFormat="1" x14ac:dyDescent="0.3">
      <c r="A167" s="118"/>
      <c r="B167" s="118"/>
      <c r="C167" s="118"/>
      <c r="D167" s="118"/>
      <c r="E167" s="118"/>
      <c r="F167" s="118"/>
      <c r="G167" s="118"/>
      <c r="H167" s="118"/>
      <c r="I167" s="118"/>
      <c r="J167" s="118"/>
      <c r="K167" s="118"/>
      <c r="L167" s="118"/>
      <c r="M167" s="118"/>
      <c r="N167" s="118"/>
      <c r="O167" s="118"/>
      <c r="P167" s="118"/>
    </row>
    <row r="168" spans="1:16" s="124" customFormat="1" x14ac:dyDescent="0.3">
      <c r="A168" s="118"/>
      <c r="B168" s="118"/>
      <c r="C168" s="118"/>
      <c r="D168" s="118"/>
      <c r="E168" s="118"/>
      <c r="F168" s="118"/>
      <c r="G168" s="118"/>
      <c r="H168" s="118"/>
      <c r="I168" s="118"/>
      <c r="J168" s="118"/>
      <c r="K168" s="118"/>
      <c r="L168" s="118"/>
      <c r="M168" s="118"/>
      <c r="N168" s="118"/>
      <c r="O168" s="118"/>
      <c r="P168" s="118"/>
    </row>
    <row r="169" spans="1:16" s="124" customFormat="1" x14ac:dyDescent="0.3">
      <c r="A169" s="118"/>
      <c r="B169" s="118"/>
      <c r="C169" s="118"/>
      <c r="D169" s="118"/>
      <c r="E169" s="118"/>
      <c r="F169" s="118"/>
      <c r="G169" s="118"/>
      <c r="H169" s="118"/>
      <c r="I169" s="118"/>
      <c r="J169" s="118"/>
      <c r="K169" s="118"/>
      <c r="L169" s="118"/>
      <c r="M169" s="118"/>
      <c r="N169" s="118"/>
      <c r="O169" s="118"/>
      <c r="P169" s="118"/>
    </row>
    <row r="170" spans="1:16" s="124" customFormat="1" x14ac:dyDescent="0.3">
      <c r="A170" s="118"/>
      <c r="B170" s="118"/>
      <c r="C170" s="118"/>
      <c r="D170" s="118"/>
      <c r="E170" s="118"/>
      <c r="F170" s="118"/>
      <c r="G170" s="118"/>
      <c r="H170" s="118"/>
      <c r="I170" s="118"/>
      <c r="J170" s="118"/>
      <c r="K170" s="118"/>
      <c r="L170" s="118"/>
      <c r="M170" s="118"/>
      <c r="N170" s="118"/>
      <c r="O170" s="118"/>
      <c r="P170" s="118"/>
    </row>
    <row r="171" spans="1:16" s="124" customFormat="1" x14ac:dyDescent="0.3">
      <c r="A171" s="118"/>
      <c r="B171" s="118"/>
      <c r="C171" s="118"/>
      <c r="D171" s="118"/>
      <c r="E171" s="118"/>
      <c r="F171" s="118"/>
      <c r="G171" s="118"/>
      <c r="H171" s="118"/>
      <c r="I171" s="118"/>
      <c r="J171" s="118"/>
      <c r="K171" s="118"/>
      <c r="L171" s="118"/>
      <c r="M171" s="118"/>
      <c r="N171" s="118"/>
      <c r="O171" s="118"/>
      <c r="P171" s="118"/>
    </row>
    <row r="172" spans="1:16" s="124" customFormat="1" x14ac:dyDescent="0.3">
      <c r="A172" s="118"/>
      <c r="B172" s="118"/>
      <c r="C172" s="118"/>
      <c r="D172" s="118"/>
      <c r="E172" s="118"/>
      <c r="F172" s="118"/>
      <c r="G172" s="118"/>
      <c r="H172" s="118"/>
      <c r="I172" s="118"/>
      <c r="J172" s="118"/>
      <c r="K172" s="118"/>
      <c r="L172" s="118"/>
      <c r="M172" s="118"/>
      <c r="N172" s="118"/>
      <c r="O172" s="118"/>
      <c r="P172" s="118"/>
    </row>
    <row r="173" spans="1:16" s="124" customFormat="1" x14ac:dyDescent="0.3">
      <c r="A173" s="118"/>
      <c r="B173" s="118"/>
      <c r="C173" s="118"/>
      <c r="D173" s="118"/>
      <c r="E173" s="118"/>
      <c r="F173" s="118"/>
      <c r="G173" s="118"/>
      <c r="H173" s="118"/>
      <c r="I173" s="118"/>
      <c r="J173" s="118"/>
      <c r="K173" s="118"/>
      <c r="L173" s="118"/>
      <c r="M173" s="118"/>
      <c r="N173" s="118"/>
      <c r="O173" s="118"/>
      <c r="P173" s="118"/>
    </row>
    <row r="174" spans="1:16" s="124" customFormat="1" x14ac:dyDescent="0.3">
      <c r="A174" s="118"/>
      <c r="B174" s="118"/>
      <c r="C174" s="118"/>
      <c r="D174" s="118"/>
      <c r="E174" s="118"/>
      <c r="F174" s="118"/>
      <c r="G174" s="118"/>
      <c r="H174" s="118"/>
      <c r="I174" s="118"/>
      <c r="J174" s="118"/>
      <c r="K174" s="118"/>
      <c r="L174" s="118"/>
      <c r="M174" s="118"/>
      <c r="N174" s="118"/>
      <c r="O174" s="118"/>
      <c r="P174" s="118"/>
    </row>
    <row r="175" spans="1:16" s="124" customFormat="1" x14ac:dyDescent="0.3">
      <c r="A175" s="118"/>
      <c r="B175" s="118"/>
      <c r="C175" s="118"/>
      <c r="D175" s="118"/>
      <c r="E175" s="118"/>
      <c r="F175" s="118"/>
      <c r="G175" s="118"/>
      <c r="H175" s="118"/>
      <c r="I175" s="118"/>
      <c r="J175" s="118"/>
      <c r="K175" s="118"/>
      <c r="L175" s="118"/>
      <c r="M175" s="118"/>
      <c r="N175" s="118"/>
      <c r="O175" s="118"/>
      <c r="P175" s="118"/>
    </row>
    <row r="176" spans="1:16" s="124" customFormat="1" x14ac:dyDescent="0.3">
      <c r="A176" s="118"/>
      <c r="B176" s="118"/>
      <c r="C176" s="118"/>
      <c r="D176" s="118"/>
      <c r="E176" s="118"/>
      <c r="F176" s="118"/>
      <c r="G176" s="118"/>
      <c r="H176" s="118"/>
      <c r="I176" s="118"/>
      <c r="J176" s="118"/>
      <c r="K176" s="118"/>
      <c r="L176" s="118"/>
      <c r="M176" s="118"/>
      <c r="N176" s="118"/>
      <c r="O176" s="118"/>
      <c r="P176" s="118"/>
    </row>
    <row r="177" spans="1:16" s="124" customFormat="1" x14ac:dyDescent="0.3">
      <c r="A177" s="118"/>
      <c r="B177" s="118"/>
      <c r="C177" s="118"/>
      <c r="D177" s="118"/>
      <c r="E177" s="118"/>
      <c r="F177" s="118"/>
      <c r="G177" s="118"/>
      <c r="H177" s="118"/>
      <c r="I177" s="118"/>
      <c r="J177" s="118"/>
      <c r="K177" s="118"/>
      <c r="L177" s="118"/>
      <c r="M177" s="118"/>
      <c r="N177" s="118"/>
      <c r="O177" s="118"/>
      <c r="P177" s="118"/>
    </row>
    <row r="178" spans="1:16" s="124" customFormat="1" x14ac:dyDescent="0.3">
      <c r="A178" s="118"/>
      <c r="B178" s="118"/>
      <c r="C178" s="118"/>
      <c r="D178" s="118"/>
      <c r="E178" s="118"/>
      <c r="F178" s="118"/>
      <c r="G178" s="118"/>
      <c r="H178" s="118"/>
      <c r="I178" s="118"/>
      <c r="J178" s="118"/>
      <c r="K178" s="118"/>
      <c r="L178" s="118"/>
      <c r="M178" s="118"/>
      <c r="N178" s="118"/>
      <c r="O178" s="118"/>
      <c r="P178" s="118"/>
    </row>
    <row r="179" spans="1:16" s="124" customFormat="1" x14ac:dyDescent="0.3">
      <c r="A179" s="118"/>
      <c r="B179" s="118"/>
      <c r="C179" s="118"/>
      <c r="D179" s="118"/>
      <c r="E179" s="118"/>
      <c r="F179" s="118"/>
      <c r="G179" s="118"/>
      <c r="H179" s="118"/>
      <c r="I179" s="118"/>
      <c r="J179" s="118"/>
      <c r="K179" s="118"/>
      <c r="L179" s="118"/>
      <c r="M179" s="118"/>
      <c r="N179" s="118"/>
      <c r="O179" s="118"/>
      <c r="P179" s="118"/>
    </row>
    <row r="180" spans="1:16" s="124" customFormat="1" x14ac:dyDescent="0.3">
      <c r="A180" s="118"/>
      <c r="B180" s="118"/>
      <c r="C180" s="118"/>
      <c r="D180" s="118"/>
      <c r="E180" s="118"/>
      <c r="F180" s="118"/>
      <c r="G180" s="118"/>
      <c r="H180" s="118"/>
      <c r="I180" s="118"/>
      <c r="J180" s="118"/>
      <c r="K180" s="118"/>
      <c r="L180" s="118"/>
      <c r="M180" s="118"/>
      <c r="N180" s="118"/>
      <c r="O180" s="118"/>
      <c r="P180" s="118"/>
    </row>
    <row r="181" spans="1:16" s="124" customFormat="1" x14ac:dyDescent="0.3">
      <c r="A181" s="118"/>
      <c r="B181" s="118"/>
      <c r="C181" s="118"/>
      <c r="D181" s="118"/>
      <c r="E181" s="118"/>
      <c r="F181" s="118"/>
      <c r="G181" s="118"/>
      <c r="H181" s="118"/>
      <c r="I181" s="118"/>
      <c r="J181" s="118"/>
      <c r="K181" s="118"/>
      <c r="L181" s="118"/>
      <c r="M181" s="118"/>
      <c r="N181" s="118"/>
      <c r="O181" s="118"/>
      <c r="P181" s="118"/>
    </row>
    <row r="182" spans="1:16" s="124" customFormat="1" x14ac:dyDescent="0.3">
      <c r="A182" s="118"/>
      <c r="B182" s="118"/>
      <c r="C182" s="118"/>
      <c r="D182" s="118"/>
      <c r="E182" s="118"/>
      <c r="F182" s="118"/>
      <c r="G182" s="118"/>
      <c r="H182" s="118"/>
      <c r="I182" s="118"/>
      <c r="J182" s="118"/>
      <c r="K182" s="118"/>
      <c r="L182" s="118"/>
      <c r="M182" s="118"/>
      <c r="N182" s="118"/>
      <c r="O182" s="118"/>
      <c r="P182" s="118"/>
    </row>
    <row r="183" spans="1:16" s="124" customFormat="1" x14ac:dyDescent="0.3">
      <c r="A183" s="118"/>
      <c r="B183" s="118"/>
      <c r="C183" s="118"/>
      <c r="D183" s="118"/>
      <c r="E183" s="118"/>
      <c r="F183" s="118"/>
      <c r="G183" s="118"/>
      <c r="H183" s="118"/>
      <c r="I183" s="118"/>
      <c r="J183" s="118"/>
      <c r="K183" s="118"/>
      <c r="L183" s="118"/>
      <c r="M183" s="118"/>
      <c r="N183" s="118"/>
      <c r="O183" s="118"/>
      <c r="P183" s="118"/>
    </row>
    <row r="184" spans="1:16" s="124" customFormat="1" x14ac:dyDescent="0.3">
      <c r="A184" s="118"/>
      <c r="B184" s="118"/>
      <c r="C184" s="118"/>
      <c r="D184" s="118"/>
      <c r="E184" s="118"/>
      <c r="F184" s="118"/>
      <c r="G184" s="118"/>
      <c r="H184" s="118"/>
      <c r="I184" s="118"/>
      <c r="J184" s="118"/>
      <c r="K184" s="118"/>
      <c r="L184" s="118"/>
      <c r="M184" s="118"/>
      <c r="N184" s="118"/>
      <c r="O184" s="118"/>
      <c r="P184" s="118"/>
    </row>
    <row r="185" spans="1:16" s="124" customFormat="1" x14ac:dyDescent="0.3">
      <c r="A185" s="118"/>
      <c r="B185" s="118"/>
      <c r="C185" s="118"/>
      <c r="D185" s="118"/>
      <c r="E185" s="118"/>
      <c r="F185" s="118"/>
      <c r="G185" s="118"/>
      <c r="H185" s="118"/>
      <c r="I185" s="118"/>
      <c r="J185" s="118"/>
      <c r="K185" s="118"/>
      <c r="L185" s="118"/>
      <c r="M185" s="118"/>
      <c r="N185" s="118"/>
      <c r="O185" s="118"/>
      <c r="P185" s="118"/>
    </row>
    <row r="186" spans="1:16" s="124" customFormat="1" x14ac:dyDescent="0.3">
      <c r="A186" s="118"/>
      <c r="B186" s="118"/>
      <c r="C186" s="118"/>
      <c r="D186" s="118"/>
      <c r="E186" s="118"/>
      <c r="F186" s="118"/>
      <c r="G186" s="118"/>
      <c r="H186" s="118"/>
      <c r="I186" s="118"/>
      <c r="J186" s="118"/>
      <c r="K186" s="118"/>
      <c r="L186" s="118"/>
      <c r="M186" s="118"/>
      <c r="N186" s="118"/>
      <c r="O186" s="118"/>
      <c r="P186" s="118"/>
    </row>
    <row r="187" spans="1:16" s="124" customFormat="1" x14ac:dyDescent="0.3">
      <c r="A187" s="118"/>
      <c r="B187" s="118"/>
      <c r="C187" s="118"/>
      <c r="D187" s="118"/>
      <c r="E187" s="118"/>
      <c r="F187" s="118"/>
      <c r="G187" s="118"/>
      <c r="H187" s="118"/>
      <c r="I187" s="118"/>
      <c r="J187" s="118"/>
      <c r="K187" s="118"/>
      <c r="L187" s="118"/>
      <c r="M187" s="118"/>
      <c r="N187" s="118"/>
      <c r="O187" s="118"/>
      <c r="P187" s="118"/>
    </row>
    <row r="188" spans="1:16" s="124" customFormat="1" x14ac:dyDescent="0.3">
      <c r="A188" s="118"/>
      <c r="B188" s="118"/>
      <c r="C188" s="118"/>
      <c r="D188" s="118"/>
      <c r="E188" s="118"/>
      <c r="F188" s="118"/>
      <c r="G188" s="118"/>
      <c r="H188" s="118"/>
      <c r="I188" s="118"/>
      <c r="J188" s="118"/>
      <c r="K188" s="118"/>
      <c r="L188" s="118"/>
      <c r="M188" s="118"/>
      <c r="N188" s="118"/>
      <c r="O188" s="118"/>
      <c r="P188" s="118"/>
    </row>
    <row r="189" spans="1:16" s="124" customFormat="1" x14ac:dyDescent="0.3">
      <c r="A189" s="118"/>
      <c r="B189" s="118"/>
      <c r="C189" s="118"/>
      <c r="D189" s="118"/>
      <c r="E189" s="118"/>
      <c r="F189" s="118"/>
      <c r="G189" s="118"/>
      <c r="H189" s="118"/>
      <c r="I189" s="118"/>
      <c r="J189" s="118"/>
      <c r="K189" s="118"/>
      <c r="L189" s="118"/>
      <c r="M189" s="118"/>
      <c r="N189" s="118"/>
      <c r="O189" s="118"/>
      <c r="P189" s="118"/>
    </row>
    <row r="190" spans="1:16" s="124" customFormat="1" x14ac:dyDescent="0.3">
      <c r="A190" s="118"/>
      <c r="B190" s="118"/>
      <c r="C190" s="118"/>
      <c r="D190" s="118"/>
      <c r="E190" s="118"/>
      <c r="F190" s="118"/>
      <c r="G190" s="118"/>
      <c r="H190" s="118"/>
      <c r="I190" s="118"/>
      <c r="J190" s="118"/>
      <c r="K190" s="118"/>
      <c r="L190" s="118"/>
      <c r="M190" s="118"/>
      <c r="N190" s="118"/>
      <c r="O190" s="118"/>
      <c r="P190" s="118"/>
    </row>
    <row r="191" spans="1:16" s="124" customFormat="1" x14ac:dyDescent="0.3">
      <c r="A191" s="118"/>
      <c r="B191" s="118"/>
      <c r="C191" s="118"/>
      <c r="D191" s="118"/>
      <c r="E191" s="118"/>
      <c r="F191" s="118"/>
      <c r="G191" s="118"/>
      <c r="H191" s="118"/>
      <c r="I191" s="118"/>
      <c r="J191" s="118"/>
      <c r="K191" s="118"/>
      <c r="L191" s="118"/>
      <c r="M191" s="118"/>
      <c r="N191" s="118"/>
      <c r="O191" s="118"/>
      <c r="P191" s="118"/>
    </row>
    <row r="192" spans="1:16" s="124" customFormat="1" x14ac:dyDescent="0.3">
      <c r="A192" s="118"/>
      <c r="B192" s="118"/>
      <c r="C192" s="118"/>
      <c r="D192" s="118"/>
      <c r="E192" s="118"/>
      <c r="F192" s="118"/>
      <c r="G192" s="118"/>
      <c r="H192" s="118"/>
      <c r="I192" s="118"/>
      <c r="J192" s="118"/>
      <c r="K192" s="118"/>
      <c r="L192" s="118"/>
      <c r="M192" s="118"/>
      <c r="N192" s="118"/>
      <c r="O192" s="118"/>
      <c r="P192" s="118"/>
    </row>
    <row r="193" spans="1:16" s="124" customFormat="1" x14ac:dyDescent="0.3">
      <c r="A193" s="118"/>
      <c r="B193" s="118"/>
      <c r="C193" s="118"/>
      <c r="D193" s="118"/>
      <c r="E193" s="118"/>
      <c r="F193" s="118"/>
      <c r="G193" s="118"/>
      <c r="H193" s="118"/>
      <c r="I193" s="118"/>
      <c r="J193" s="118"/>
      <c r="K193" s="118"/>
      <c r="L193" s="118"/>
      <c r="M193" s="118"/>
      <c r="N193" s="118"/>
      <c r="O193" s="118"/>
      <c r="P193" s="118"/>
    </row>
    <row r="194" spans="1:16" s="124" customFormat="1" x14ac:dyDescent="0.3">
      <c r="A194" s="118"/>
      <c r="B194" s="118"/>
      <c r="C194" s="118"/>
      <c r="D194" s="118"/>
      <c r="E194" s="118"/>
      <c r="F194" s="118"/>
      <c r="G194" s="118"/>
      <c r="H194" s="118"/>
      <c r="I194" s="118"/>
      <c r="J194" s="118"/>
      <c r="K194" s="118"/>
      <c r="L194" s="118"/>
      <c r="M194" s="118"/>
      <c r="N194" s="118"/>
      <c r="O194" s="118"/>
      <c r="P194" s="118"/>
    </row>
    <row r="195" spans="1:16" s="124" customFormat="1" x14ac:dyDescent="0.3">
      <c r="A195" s="118"/>
      <c r="B195" s="118"/>
      <c r="C195" s="118"/>
      <c r="D195" s="118"/>
      <c r="E195" s="118"/>
      <c r="F195" s="118"/>
      <c r="G195" s="118"/>
      <c r="H195" s="118"/>
      <c r="I195" s="118"/>
      <c r="J195" s="118"/>
      <c r="K195" s="118"/>
      <c r="L195" s="118"/>
      <c r="M195" s="118"/>
      <c r="N195" s="118"/>
      <c r="O195" s="118"/>
      <c r="P195" s="118"/>
    </row>
    <row r="196" spans="1:16" s="124" customFormat="1" x14ac:dyDescent="0.3">
      <c r="A196" s="118"/>
      <c r="B196" s="118"/>
      <c r="C196" s="118"/>
      <c r="D196" s="118"/>
      <c r="E196" s="118"/>
      <c r="F196" s="118"/>
      <c r="G196" s="118"/>
      <c r="H196" s="118"/>
      <c r="I196" s="118"/>
      <c r="J196" s="118"/>
      <c r="K196" s="118"/>
      <c r="L196" s="118"/>
      <c r="M196" s="118"/>
      <c r="N196" s="118"/>
      <c r="O196" s="118"/>
      <c r="P196" s="118"/>
    </row>
    <row r="197" spans="1:16" s="124" customFormat="1" x14ac:dyDescent="0.3">
      <c r="A197" s="118"/>
      <c r="B197" s="118"/>
      <c r="C197" s="118"/>
      <c r="D197" s="118"/>
      <c r="E197" s="118"/>
      <c r="F197" s="118"/>
      <c r="G197" s="118"/>
      <c r="H197" s="118"/>
      <c r="I197" s="118"/>
      <c r="J197" s="118"/>
      <c r="K197" s="118"/>
      <c r="L197" s="118"/>
      <c r="M197" s="118"/>
      <c r="N197" s="118"/>
      <c r="O197" s="118"/>
      <c r="P197" s="118"/>
    </row>
    <row r="198" spans="1:16" s="124" customFormat="1" x14ac:dyDescent="0.3">
      <c r="A198" s="118"/>
      <c r="B198" s="118"/>
      <c r="C198" s="118"/>
      <c r="D198" s="118"/>
      <c r="E198" s="118"/>
      <c r="F198" s="118"/>
      <c r="G198" s="118"/>
      <c r="H198" s="118"/>
      <c r="I198" s="118"/>
      <c r="J198" s="118"/>
      <c r="K198" s="118"/>
      <c r="L198" s="118"/>
      <c r="M198" s="118"/>
      <c r="N198" s="118"/>
      <c r="O198" s="118"/>
      <c r="P198" s="118"/>
    </row>
    <row r="199" spans="1:16" s="124" customFormat="1" x14ac:dyDescent="0.3">
      <c r="A199" s="118"/>
      <c r="B199" s="118"/>
      <c r="C199" s="118"/>
      <c r="D199" s="118"/>
      <c r="E199" s="118"/>
      <c r="F199" s="118"/>
      <c r="G199" s="118"/>
      <c r="H199" s="118"/>
      <c r="I199" s="118"/>
      <c r="J199" s="118"/>
      <c r="K199" s="118"/>
      <c r="L199" s="118"/>
      <c r="M199" s="118"/>
      <c r="N199" s="118"/>
      <c r="O199" s="118"/>
      <c r="P199" s="118"/>
    </row>
    <row r="200" spans="1:16" s="124" customFormat="1" x14ac:dyDescent="0.3">
      <c r="A200" s="118"/>
      <c r="B200" s="118"/>
      <c r="C200" s="118"/>
      <c r="D200" s="118"/>
      <c r="E200" s="118"/>
      <c r="F200" s="118"/>
      <c r="G200" s="118"/>
      <c r="H200" s="118"/>
      <c r="I200" s="118"/>
      <c r="J200" s="118"/>
      <c r="K200" s="118"/>
      <c r="L200" s="118"/>
      <c r="M200" s="118"/>
      <c r="N200" s="118"/>
      <c r="O200" s="118"/>
      <c r="P200" s="118"/>
    </row>
    <row r="201" spans="1:16" s="124" customFormat="1" x14ac:dyDescent="0.3">
      <c r="A201" s="118"/>
      <c r="B201" s="118"/>
      <c r="C201" s="118"/>
      <c r="D201" s="118"/>
      <c r="E201" s="118"/>
      <c r="F201" s="118"/>
      <c r="G201" s="118"/>
      <c r="H201" s="118"/>
      <c r="I201" s="118"/>
      <c r="J201" s="118"/>
      <c r="K201" s="118"/>
      <c r="L201" s="118"/>
      <c r="M201" s="118"/>
      <c r="N201" s="118"/>
      <c r="O201" s="118"/>
      <c r="P201" s="118"/>
    </row>
    <row r="202" spans="1:16" s="124" customFormat="1" x14ac:dyDescent="0.3">
      <c r="A202" s="118"/>
      <c r="B202" s="118"/>
      <c r="C202" s="118"/>
      <c r="D202" s="118"/>
      <c r="E202" s="118"/>
      <c r="F202" s="118"/>
      <c r="G202" s="118"/>
      <c r="H202" s="118"/>
      <c r="I202" s="118"/>
      <c r="J202" s="118"/>
      <c r="K202" s="118"/>
      <c r="L202" s="118"/>
      <c r="M202" s="118"/>
      <c r="N202" s="118"/>
      <c r="O202" s="118"/>
      <c r="P202" s="118"/>
    </row>
    <row r="203" spans="1:16" s="124" customFormat="1" x14ac:dyDescent="0.3">
      <c r="A203" s="118"/>
      <c r="B203" s="118"/>
      <c r="C203" s="118"/>
      <c r="D203" s="118"/>
      <c r="E203" s="118"/>
      <c r="F203" s="118"/>
      <c r="G203" s="118"/>
      <c r="H203" s="118"/>
      <c r="I203" s="118"/>
      <c r="J203" s="118"/>
      <c r="K203" s="118"/>
      <c r="L203" s="118"/>
      <c r="M203" s="118"/>
      <c r="N203" s="118"/>
      <c r="O203" s="118"/>
      <c r="P203" s="118"/>
    </row>
    <row r="204" spans="1:16" s="124" customFormat="1" x14ac:dyDescent="0.3">
      <c r="A204" s="118"/>
      <c r="B204" s="118"/>
      <c r="C204" s="118"/>
      <c r="D204" s="118"/>
      <c r="E204" s="118"/>
      <c r="F204" s="118"/>
      <c r="G204" s="118"/>
      <c r="H204" s="118"/>
      <c r="I204" s="118"/>
      <c r="J204" s="118"/>
      <c r="K204" s="118"/>
      <c r="L204" s="118"/>
      <c r="M204" s="118"/>
      <c r="N204" s="118"/>
      <c r="O204" s="118"/>
      <c r="P204" s="118"/>
    </row>
    <row r="205" spans="1:16" s="124" customFormat="1" x14ac:dyDescent="0.3">
      <c r="A205" s="118"/>
      <c r="B205" s="118"/>
      <c r="C205" s="118"/>
      <c r="D205" s="118"/>
      <c r="E205" s="118"/>
      <c r="F205" s="118"/>
      <c r="G205" s="118"/>
      <c r="H205" s="118"/>
      <c r="I205" s="118"/>
      <c r="J205" s="118"/>
      <c r="K205" s="118"/>
      <c r="L205" s="118"/>
      <c r="M205" s="118"/>
      <c r="N205" s="118"/>
      <c r="O205" s="118"/>
      <c r="P205" s="118"/>
    </row>
    <row r="206" spans="1:16" s="124" customFormat="1" x14ac:dyDescent="0.3">
      <c r="A206" s="118"/>
      <c r="B206" s="118"/>
      <c r="C206" s="118"/>
      <c r="D206" s="118"/>
      <c r="E206" s="118"/>
      <c r="F206" s="118"/>
      <c r="G206" s="118"/>
      <c r="H206" s="118"/>
      <c r="I206" s="118"/>
      <c r="J206" s="118"/>
      <c r="K206" s="118"/>
      <c r="L206" s="118"/>
      <c r="M206" s="118"/>
      <c r="N206" s="118"/>
      <c r="O206" s="118"/>
      <c r="P206" s="118"/>
    </row>
    <row r="207" spans="1:16" s="124" customFormat="1" x14ac:dyDescent="0.3">
      <c r="A207" s="118"/>
      <c r="B207" s="118"/>
      <c r="C207" s="118"/>
      <c r="D207" s="118"/>
      <c r="E207" s="118"/>
      <c r="F207" s="118"/>
      <c r="G207" s="118"/>
      <c r="H207" s="118"/>
      <c r="I207" s="118"/>
      <c r="J207" s="118"/>
      <c r="K207" s="118"/>
      <c r="L207" s="118"/>
      <c r="M207" s="118"/>
      <c r="N207" s="118"/>
      <c r="O207" s="118"/>
      <c r="P207" s="118"/>
    </row>
    <row r="208" spans="1:16" s="124" customFormat="1" x14ac:dyDescent="0.3">
      <c r="A208" s="118"/>
      <c r="B208" s="118"/>
      <c r="C208" s="118"/>
      <c r="D208" s="118"/>
      <c r="E208" s="118"/>
      <c r="F208" s="118"/>
      <c r="G208" s="118"/>
      <c r="H208" s="118"/>
      <c r="I208" s="118"/>
      <c r="J208" s="118"/>
      <c r="K208" s="118"/>
      <c r="L208" s="118"/>
      <c r="M208" s="118"/>
      <c r="N208" s="118"/>
      <c r="O208" s="118"/>
      <c r="P208" s="118"/>
    </row>
    <row r="209" spans="1:16" s="124" customFormat="1" x14ac:dyDescent="0.3">
      <c r="A209" s="118"/>
      <c r="B209" s="118"/>
      <c r="C209" s="118"/>
      <c r="D209" s="118"/>
      <c r="E209" s="118"/>
      <c r="F209" s="118"/>
      <c r="G209" s="118"/>
      <c r="H209" s="118"/>
      <c r="I209" s="118"/>
      <c r="J209" s="118"/>
      <c r="K209" s="118"/>
      <c r="L209" s="118"/>
      <c r="M209" s="118"/>
      <c r="N209" s="118"/>
      <c r="O209" s="118"/>
      <c r="P209" s="118"/>
    </row>
    <row r="210" spans="1:16" s="124" customFormat="1" x14ac:dyDescent="0.3">
      <c r="A210" s="118"/>
      <c r="B210" s="118"/>
      <c r="C210" s="118"/>
      <c r="D210" s="118"/>
      <c r="E210" s="118"/>
      <c r="F210" s="118"/>
      <c r="G210" s="118"/>
      <c r="H210" s="118"/>
      <c r="I210" s="118"/>
      <c r="J210" s="118"/>
      <c r="K210" s="118"/>
      <c r="L210" s="118"/>
      <c r="M210" s="118"/>
      <c r="N210" s="118"/>
      <c r="O210" s="118"/>
      <c r="P210" s="118"/>
    </row>
    <row r="211" spans="1:16" s="124" customFormat="1" x14ac:dyDescent="0.3">
      <c r="A211" s="118"/>
      <c r="B211" s="118"/>
      <c r="C211" s="118"/>
      <c r="D211" s="118"/>
      <c r="E211" s="118"/>
      <c r="F211" s="118"/>
      <c r="G211" s="118"/>
      <c r="H211" s="118"/>
      <c r="I211" s="118"/>
      <c r="J211" s="118"/>
      <c r="K211" s="118"/>
      <c r="L211" s="118"/>
      <c r="M211" s="118"/>
      <c r="N211" s="118"/>
      <c r="O211" s="118"/>
      <c r="P211" s="118"/>
    </row>
    <row r="212" spans="1:16" s="124" customFormat="1" x14ac:dyDescent="0.3">
      <c r="A212" s="118"/>
      <c r="B212" s="118"/>
      <c r="C212" s="118"/>
      <c r="D212" s="118"/>
      <c r="E212" s="118"/>
      <c r="F212" s="118"/>
      <c r="G212" s="118"/>
      <c r="H212" s="118"/>
      <c r="I212" s="118"/>
      <c r="J212" s="118"/>
      <c r="K212" s="118"/>
      <c r="L212" s="118"/>
      <c r="M212" s="118"/>
      <c r="N212" s="118"/>
      <c r="O212" s="118"/>
      <c r="P212" s="118"/>
    </row>
    <row r="213" spans="1:16" s="124" customFormat="1" x14ac:dyDescent="0.3">
      <c r="A213" s="118"/>
      <c r="B213" s="118"/>
      <c r="C213" s="118"/>
      <c r="D213" s="118"/>
      <c r="E213" s="118"/>
      <c r="F213" s="118"/>
      <c r="G213" s="118"/>
      <c r="H213" s="118"/>
      <c r="I213" s="118"/>
      <c r="J213" s="118"/>
      <c r="K213" s="118"/>
      <c r="L213" s="118"/>
      <c r="M213" s="118"/>
      <c r="N213" s="118"/>
      <c r="O213" s="118"/>
      <c r="P213" s="118"/>
    </row>
    <row r="214" spans="1:16" s="124" customFormat="1" x14ac:dyDescent="0.3">
      <c r="A214" s="118"/>
      <c r="B214" s="118"/>
      <c r="C214" s="118"/>
      <c r="D214" s="118"/>
      <c r="E214" s="118"/>
      <c r="F214" s="118"/>
      <c r="G214" s="118"/>
      <c r="H214" s="118"/>
      <c r="I214" s="118"/>
      <c r="J214" s="118"/>
      <c r="K214" s="118"/>
      <c r="L214" s="118"/>
      <c r="M214" s="118"/>
      <c r="N214" s="118"/>
      <c r="O214" s="118"/>
      <c r="P214" s="118"/>
    </row>
    <row r="215" spans="1:16" s="124" customFormat="1" x14ac:dyDescent="0.3">
      <c r="A215" s="118"/>
      <c r="B215" s="118"/>
      <c r="C215" s="118"/>
      <c r="D215" s="118"/>
      <c r="E215" s="118"/>
      <c r="F215" s="118"/>
      <c r="G215" s="118"/>
      <c r="H215" s="118"/>
      <c r="I215" s="118"/>
      <c r="J215" s="118"/>
      <c r="K215" s="118"/>
      <c r="L215" s="118"/>
      <c r="M215" s="118"/>
      <c r="N215" s="118"/>
      <c r="O215" s="118"/>
      <c r="P215" s="118"/>
    </row>
    <row r="216" spans="1:16" s="124" customFormat="1" x14ac:dyDescent="0.3">
      <c r="A216" s="118"/>
      <c r="B216" s="118"/>
      <c r="C216" s="118"/>
      <c r="D216" s="118"/>
      <c r="E216" s="118"/>
      <c r="F216" s="118"/>
      <c r="G216" s="118"/>
      <c r="H216" s="118"/>
      <c r="I216" s="118"/>
      <c r="J216" s="118"/>
      <c r="K216" s="118"/>
      <c r="L216" s="118"/>
      <c r="M216" s="118"/>
      <c r="N216" s="118"/>
      <c r="O216" s="118"/>
      <c r="P216" s="118"/>
    </row>
    <row r="217" spans="1:16" s="124" customFormat="1" x14ac:dyDescent="0.3">
      <c r="A217" s="118"/>
      <c r="B217" s="118"/>
      <c r="C217" s="118"/>
      <c r="D217" s="118"/>
      <c r="E217" s="118"/>
      <c r="F217" s="118"/>
      <c r="G217" s="118"/>
      <c r="H217" s="118"/>
      <c r="I217" s="118"/>
      <c r="J217" s="118"/>
      <c r="K217" s="118"/>
      <c r="L217" s="118"/>
      <c r="M217" s="118"/>
      <c r="N217" s="118"/>
      <c r="O217" s="118"/>
      <c r="P217" s="118"/>
    </row>
    <row r="218" spans="1:16" s="124" customFormat="1" x14ac:dyDescent="0.3">
      <c r="A218" s="118"/>
      <c r="B218" s="118"/>
      <c r="C218" s="118"/>
      <c r="D218" s="118"/>
      <c r="E218" s="118"/>
      <c r="F218" s="118"/>
      <c r="G218" s="118"/>
      <c r="H218" s="118"/>
      <c r="I218" s="118"/>
      <c r="J218" s="118"/>
      <c r="K218" s="118"/>
      <c r="L218" s="118"/>
      <c r="M218" s="118"/>
      <c r="N218" s="118"/>
      <c r="O218" s="118"/>
      <c r="P218" s="118"/>
    </row>
    <row r="219" spans="1:16" s="124" customFormat="1" x14ac:dyDescent="0.3">
      <c r="A219" s="118"/>
      <c r="B219" s="118"/>
      <c r="C219" s="118"/>
      <c r="D219" s="118"/>
      <c r="E219" s="118"/>
      <c r="F219" s="118"/>
      <c r="G219" s="118"/>
      <c r="H219" s="118"/>
      <c r="I219" s="118"/>
      <c r="J219" s="118"/>
      <c r="K219" s="118"/>
      <c r="L219" s="118"/>
      <c r="M219" s="118"/>
      <c r="N219" s="118"/>
      <c r="O219" s="118"/>
      <c r="P219" s="118"/>
    </row>
    <row r="220" spans="1:16" s="124" customFormat="1" x14ac:dyDescent="0.3">
      <c r="A220" s="118"/>
      <c r="B220" s="118"/>
      <c r="C220" s="118"/>
      <c r="D220" s="118"/>
      <c r="E220" s="118"/>
      <c r="F220" s="118"/>
      <c r="G220" s="118"/>
      <c r="H220" s="118"/>
      <c r="I220" s="118"/>
      <c r="J220" s="118"/>
      <c r="K220" s="118"/>
      <c r="L220" s="118"/>
      <c r="M220" s="118"/>
      <c r="N220" s="118"/>
      <c r="O220" s="118"/>
      <c r="P220" s="118"/>
    </row>
    <row r="221" spans="1:16" s="124" customFormat="1" x14ac:dyDescent="0.3">
      <c r="A221" s="118"/>
      <c r="B221" s="118"/>
      <c r="C221" s="118"/>
      <c r="D221" s="118"/>
      <c r="E221" s="118"/>
      <c r="F221" s="118"/>
      <c r="G221" s="118"/>
      <c r="H221" s="118"/>
      <c r="I221" s="118"/>
      <c r="J221" s="118"/>
      <c r="K221" s="118"/>
      <c r="L221" s="118"/>
      <c r="M221" s="118"/>
      <c r="N221" s="118"/>
      <c r="O221" s="118"/>
      <c r="P221" s="118"/>
    </row>
    <row r="222" spans="1:16" s="124" customFormat="1" x14ac:dyDescent="0.3">
      <c r="A222" s="118"/>
      <c r="B222" s="118"/>
      <c r="C222" s="118"/>
      <c r="D222" s="118"/>
      <c r="E222" s="118"/>
      <c r="F222" s="118"/>
      <c r="G222" s="118"/>
      <c r="H222" s="118"/>
      <c r="I222" s="118"/>
      <c r="J222" s="118"/>
      <c r="K222" s="118"/>
      <c r="L222" s="118"/>
      <c r="M222" s="118"/>
      <c r="N222" s="118"/>
      <c r="O222" s="118"/>
      <c r="P222" s="118"/>
    </row>
    <row r="223" spans="1:16" s="124" customFormat="1" x14ac:dyDescent="0.3">
      <c r="A223" s="118"/>
      <c r="B223" s="118"/>
      <c r="C223" s="118"/>
      <c r="D223" s="118"/>
      <c r="E223" s="118"/>
      <c r="F223" s="118"/>
      <c r="G223" s="118"/>
      <c r="H223" s="118"/>
      <c r="I223" s="118"/>
      <c r="J223" s="118"/>
      <c r="K223" s="118"/>
      <c r="L223" s="118"/>
      <c r="M223" s="118"/>
      <c r="N223" s="118"/>
      <c r="O223" s="118"/>
      <c r="P223" s="118"/>
    </row>
    <row r="224" spans="1:16" s="124" customFormat="1" x14ac:dyDescent="0.3">
      <c r="A224" s="118"/>
      <c r="B224" s="118"/>
      <c r="C224" s="118"/>
      <c r="D224" s="118"/>
      <c r="E224" s="118"/>
      <c r="F224" s="118"/>
      <c r="G224" s="118"/>
      <c r="H224" s="118"/>
      <c r="I224" s="118"/>
      <c r="J224" s="118"/>
      <c r="K224" s="118"/>
      <c r="L224" s="118"/>
      <c r="M224" s="118"/>
      <c r="N224" s="118"/>
      <c r="O224" s="118"/>
      <c r="P224" s="118"/>
    </row>
    <row r="225" spans="1:16" s="124" customFormat="1" x14ac:dyDescent="0.3">
      <c r="A225" s="118"/>
      <c r="B225" s="118"/>
      <c r="C225" s="118"/>
      <c r="D225" s="118"/>
      <c r="E225" s="118"/>
      <c r="F225" s="118"/>
      <c r="G225" s="118"/>
      <c r="H225" s="118"/>
      <c r="I225" s="118"/>
      <c r="J225" s="118"/>
      <c r="K225" s="118"/>
      <c r="L225" s="118"/>
      <c r="M225" s="118"/>
      <c r="N225" s="118"/>
      <c r="O225" s="118"/>
      <c r="P225" s="118"/>
    </row>
    <row r="226" spans="1:16" s="124" customFormat="1" x14ac:dyDescent="0.3">
      <c r="A226" s="118"/>
      <c r="B226" s="118"/>
      <c r="C226" s="118"/>
      <c r="D226" s="118"/>
      <c r="E226" s="118"/>
      <c r="F226" s="118"/>
      <c r="G226" s="118"/>
      <c r="H226" s="118"/>
      <c r="I226" s="118"/>
      <c r="J226" s="118"/>
      <c r="K226" s="118"/>
      <c r="L226" s="118"/>
      <c r="M226" s="118"/>
      <c r="N226" s="118"/>
      <c r="O226" s="118"/>
      <c r="P226" s="118"/>
    </row>
    <row r="227" spans="1:16" s="124" customFormat="1" x14ac:dyDescent="0.3">
      <c r="A227" s="118"/>
      <c r="B227" s="118"/>
      <c r="C227" s="118"/>
      <c r="D227" s="118"/>
      <c r="E227" s="118"/>
      <c r="F227" s="118"/>
      <c r="G227" s="118"/>
      <c r="H227" s="118"/>
      <c r="I227" s="118"/>
      <c r="J227" s="118"/>
      <c r="K227" s="118"/>
      <c r="L227" s="118"/>
      <c r="M227" s="118"/>
      <c r="N227" s="118"/>
      <c r="O227" s="118"/>
      <c r="P227" s="118"/>
    </row>
    <row r="228" spans="1:16" s="124" customFormat="1" x14ac:dyDescent="0.3">
      <c r="A228" s="118"/>
      <c r="B228" s="118"/>
      <c r="C228" s="118"/>
      <c r="D228" s="118"/>
      <c r="E228" s="118"/>
      <c r="F228" s="118"/>
      <c r="G228" s="118"/>
      <c r="H228" s="118"/>
      <c r="I228" s="118"/>
      <c r="J228" s="118"/>
      <c r="K228" s="118"/>
      <c r="L228" s="118"/>
      <c r="M228" s="118"/>
      <c r="N228" s="118"/>
      <c r="O228" s="118"/>
      <c r="P228" s="118"/>
    </row>
    <row r="229" spans="1:16" s="124" customFormat="1" x14ac:dyDescent="0.3">
      <c r="A229" s="118"/>
      <c r="B229" s="118"/>
      <c r="C229" s="118"/>
      <c r="D229" s="118"/>
      <c r="E229" s="118"/>
      <c r="F229" s="118"/>
      <c r="G229" s="118"/>
      <c r="H229" s="118"/>
      <c r="I229" s="118"/>
      <c r="J229" s="118"/>
      <c r="K229" s="118"/>
      <c r="L229" s="118"/>
      <c r="M229" s="118"/>
      <c r="N229" s="118"/>
      <c r="O229" s="118"/>
      <c r="P229" s="118"/>
    </row>
    <row r="230" spans="1:16" s="124" customFormat="1" x14ac:dyDescent="0.3">
      <c r="A230" s="118"/>
      <c r="B230" s="118"/>
      <c r="C230" s="118"/>
      <c r="D230" s="118"/>
      <c r="E230" s="118"/>
      <c r="F230" s="118"/>
      <c r="G230" s="118"/>
      <c r="H230" s="118"/>
      <c r="I230" s="118"/>
      <c r="J230" s="118"/>
      <c r="K230" s="118"/>
      <c r="L230" s="118"/>
      <c r="M230" s="118"/>
      <c r="N230" s="118"/>
      <c r="O230" s="118"/>
      <c r="P230" s="118"/>
    </row>
    <row r="231" spans="1:16" s="124" customFormat="1" x14ac:dyDescent="0.3">
      <c r="A231" s="118"/>
      <c r="B231" s="118"/>
      <c r="C231" s="118"/>
      <c r="D231" s="118"/>
      <c r="E231" s="118"/>
      <c r="F231" s="118"/>
      <c r="G231" s="118"/>
      <c r="H231" s="118"/>
      <c r="I231" s="118"/>
      <c r="J231" s="118"/>
      <c r="K231" s="118"/>
      <c r="L231" s="118"/>
      <c r="M231" s="118"/>
      <c r="N231" s="118"/>
      <c r="O231" s="118"/>
      <c r="P231" s="118"/>
    </row>
    <row r="232" spans="1:16" s="124" customFormat="1" x14ac:dyDescent="0.3">
      <c r="A232" s="118"/>
      <c r="B232" s="118"/>
      <c r="C232" s="118"/>
      <c r="D232" s="118"/>
      <c r="E232" s="118"/>
      <c r="F232" s="118"/>
      <c r="G232" s="118"/>
      <c r="H232" s="118"/>
      <c r="I232" s="118"/>
      <c r="J232" s="118"/>
      <c r="K232" s="118"/>
      <c r="L232" s="118"/>
      <c r="M232" s="118"/>
      <c r="N232" s="118"/>
      <c r="O232" s="118"/>
      <c r="P232" s="118"/>
    </row>
    <row r="233" spans="1:16" s="124" customFormat="1" x14ac:dyDescent="0.3">
      <c r="A233" s="118"/>
      <c r="B233" s="118"/>
      <c r="C233" s="118"/>
      <c r="D233" s="118"/>
      <c r="E233" s="118"/>
      <c r="F233" s="118"/>
      <c r="G233" s="118"/>
      <c r="H233" s="118"/>
      <c r="I233" s="118"/>
      <c r="J233" s="118"/>
      <c r="K233" s="118"/>
      <c r="L233" s="118"/>
      <c r="M233" s="118"/>
      <c r="N233" s="118"/>
      <c r="O233" s="118"/>
      <c r="P233" s="118"/>
    </row>
    <row r="234" spans="1:16" s="124" customFormat="1" x14ac:dyDescent="0.3">
      <c r="A234" s="118"/>
      <c r="B234" s="118"/>
      <c r="C234" s="118"/>
      <c r="D234" s="118"/>
      <c r="E234" s="118"/>
      <c r="F234" s="118"/>
      <c r="G234" s="118"/>
      <c r="H234" s="118"/>
      <c r="I234" s="118"/>
      <c r="J234" s="118"/>
      <c r="K234" s="118"/>
      <c r="L234" s="118"/>
      <c r="M234" s="118"/>
      <c r="N234" s="118"/>
      <c r="O234" s="118"/>
      <c r="P234" s="118"/>
    </row>
    <row r="235" spans="1:16" s="124" customFormat="1" x14ac:dyDescent="0.3">
      <c r="A235" s="118"/>
      <c r="B235" s="118"/>
      <c r="C235" s="118"/>
      <c r="D235" s="118"/>
      <c r="E235" s="118"/>
      <c r="F235" s="118"/>
      <c r="G235" s="118"/>
      <c r="H235" s="118"/>
      <c r="I235" s="118"/>
      <c r="J235" s="118"/>
      <c r="K235" s="118"/>
      <c r="L235" s="118"/>
      <c r="M235" s="118"/>
      <c r="N235" s="118"/>
      <c r="O235" s="118"/>
      <c r="P235" s="118"/>
    </row>
    <row r="236" spans="1:16" s="124" customFormat="1" x14ac:dyDescent="0.3">
      <c r="A236" s="118"/>
      <c r="B236" s="118"/>
      <c r="C236" s="118"/>
      <c r="D236" s="118"/>
      <c r="E236" s="118"/>
      <c r="F236" s="118"/>
      <c r="G236" s="118"/>
      <c r="H236" s="118"/>
      <c r="I236" s="118"/>
      <c r="J236" s="118"/>
      <c r="K236" s="118"/>
      <c r="L236" s="118"/>
      <c r="M236" s="118"/>
      <c r="N236" s="118"/>
      <c r="O236" s="118"/>
      <c r="P236" s="118"/>
    </row>
    <row r="237" spans="1:16" s="124" customFormat="1" x14ac:dyDescent="0.3">
      <c r="A237" s="118"/>
      <c r="B237" s="118"/>
      <c r="C237" s="118"/>
      <c r="D237" s="118"/>
      <c r="E237" s="118"/>
      <c r="F237" s="118"/>
      <c r="G237" s="118"/>
      <c r="H237" s="118"/>
      <c r="I237" s="118"/>
      <c r="J237" s="118"/>
      <c r="K237" s="118"/>
      <c r="L237" s="118"/>
      <c r="M237" s="118"/>
      <c r="N237" s="118"/>
      <c r="O237" s="118"/>
      <c r="P237" s="118"/>
    </row>
    <row r="238" spans="1:16" s="124" customFormat="1" x14ac:dyDescent="0.3">
      <c r="A238" s="118"/>
      <c r="B238" s="118"/>
      <c r="C238" s="118"/>
      <c r="D238" s="118"/>
      <c r="E238" s="118"/>
      <c r="F238" s="118"/>
      <c r="G238" s="118"/>
      <c r="H238" s="118"/>
      <c r="I238" s="118"/>
      <c r="J238" s="118"/>
      <c r="K238" s="118"/>
      <c r="L238" s="118"/>
      <c r="M238" s="118"/>
      <c r="N238" s="118"/>
      <c r="O238" s="118"/>
      <c r="P238" s="118"/>
    </row>
    <row r="239" spans="1:16" s="124" customFormat="1" x14ac:dyDescent="0.3">
      <c r="A239" s="118"/>
      <c r="B239" s="118"/>
      <c r="C239" s="118"/>
      <c r="D239" s="118"/>
      <c r="E239" s="118"/>
      <c r="F239" s="118"/>
      <c r="G239" s="118"/>
      <c r="H239" s="118"/>
      <c r="I239" s="118"/>
      <c r="J239" s="118"/>
      <c r="K239" s="118"/>
      <c r="L239" s="118"/>
      <c r="M239" s="118"/>
      <c r="N239" s="118"/>
      <c r="O239" s="118"/>
      <c r="P239" s="118"/>
    </row>
    <row r="240" spans="1:16" s="124" customFormat="1" x14ac:dyDescent="0.3">
      <c r="A240" s="118"/>
      <c r="B240" s="118"/>
      <c r="C240" s="118"/>
      <c r="D240" s="118"/>
      <c r="E240" s="118"/>
      <c r="F240" s="118"/>
      <c r="G240" s="118"/>
      <c r="H240" s="118"/>
      <c r="I240" s="118"/>
      <c r="J240" s="118"/>
      <c r="K240" s="118"/>
      <c r="L240" s="118"/>
      <c r="M240" s="118"/>
      <c r="N240" s="118"/>
      <c r="O240" s="118"/>
      <c r="P240" s="118"/>
    </row>
    <row r="241" spans="1:16" s="124" customFormat="1" x14ac:dyDescent="0.3">
      <c r="A241" s="118"/>
      <c r="B241" s="118"/>
      <c r="C241" s="118"/>
      <c r="D241" s="118"/>
      <c r="E241" s="118"/>
      <c r="F241" s="118"/>
      <c r="G241" s="118"/>
      <c r="H241" s="118"/>
      <c r="I241" s="118"/>
      <c r="J241" s="118"/>
      <c r="K241" s="118"/>
      <c r="L241" s="118"/>
      <c r="M241" s="118"/>
      <c r="N241" s="118"/>
      <c r="O241" s="118"/>
      <c r="P241" s="118"/>
    </row>
    <row r="242" spans="1:16" s="124" customFormat="1" x14ac:dyDescent="0.3">
      <c r="A242" s="118"/>
      <c r="B242" s="118"/>
      <c r="C242" s="118"/>
      <c r="D242" s="118"/>
      <c r="E242" s="118"/>
      <c r="F242" s="118"/>
      <c r="G242" s="118"/>
      <c r="H242" s="118"/>
      <c r="I242" s="118"/>
      <c r="J242" s="118"/>
      <c r="K242" s="118"/>
      <c r="L242" s="118"/>
      <c r="M242" s="118"/>
      <c r="N242" s="118"/>
      <c r="O242" s="118"/>
      <c r="P242" s="118"/>
    </row>
    <row r="243" spans="1:16" s="124" customFormat="1" x14ac:dyDescent="0.3">
      <c r="A243" s="118"/>
      <c r="B243" s="118"/>
      <c r="C243" s="118"/>
      <c r="D243" s="118"/>
      <c r="E243" s="118"/>
      <c r="F243" s="118"/>
      <c r="G243" s="118"/>
      <c r="H243" s="118"/>
      <c r="I243" s="118"/>
      <c r="J243" s="118"/>
      <c r="K243" s="118"/>
      <c r="L243" s="118"/>
      <c r="M243" s="118"/>
      <c r="N243" s="118"/>
      <c r="O243" s="118"/>
      <c r="P243" s="118"/>
    </row>
    <row r="244" spans="1:16" s="124" customFormat="1" x14ac:dyDescent="0.3">
      <c r="A244" s="118"/>
      <c r="B244" s="118"/>
      <c r="C244" s="118"/>
      <c r="D244" s="118"/>
      <c r="E244" s="118"/>
      <c r="F244" s="118"/>
      <c r="G244" s="118"/>
      <c r="H244" s="118"/>
      <c r="I244" s="118"/>
      <c r="J244" s="118"/>
      <c r="K244" s="118"/>
      <c r="L244" s="118"/>
      <c r="M244" s="118"/>
      <c r="N244" s="118"/>
      <c r="O244" s="118"/>
      <c r="P244" s="118"/>
    </row>
    <row r="245" spans="1:16" s="124" customFormat="1" x14ac:dyDescent="0.3">
      <c r="A245" s="118"/>
      <c r="B245" s="118"/>
      <c r="C245" s="118"/>
      <c r="D245" s="118"/>
      <c r="E245" s="118"/>
      <c r="F245" s="118"/>
      <c r="G245" s="118"/>
      <c r="H245" s="118"/>
      <c r="I245" s="118"/>
      <c r="J245" s="118"/>
      <c r="K245" s="118"/>
      <c r="L245" s="118"/>
      <c r="M245" s="118"/>
      <c r="N245" s="118"/>
      <c r="O245" s="118"/>
      <c r="P245" s="118"/>
    </row>
    <row r="246" spans="1:16" s="124" customFormat="1" x14ac:dyDescent="0.3">
      <c r="A246" s="118"/>
      <c r="B246" s="118"/>
      <c r="C246" s="118"/>
      <c r="D246" s="118"/>
      <c r="E246" s="118"/>
      <c r="F246" s="118"/>
      <c r="G246" s="118"/>
      <c r="H246" s="118"/>
      <c r="I246" s="118"/>
      <c r="J246" s="118"/>
      <c r="K246" s="118"/>
      <c r="L246" s="118"/>
      <c r="M246" s="118"/>
      <c r="N246" s="118"/>
      <c r="O246" s="118"/>
      <c r="P246" s="118"/>
    </row>
    <row r="247" spans="1:16" s="124" customFormat="1" x14ac:dyDescent="0.3">
      <c r="A247" s="118"/>
      <c r="B247" s="118"/>
      <c r="C247" s="118"/>
      <c r="D247" s="118"/>
      <c r="E247" s="118"/>
      <c r="F247" s="118"/>
      <c r="G247" s="118"/>
      <c r="H247" s="118"/>
      <c r="I247" s="118"/>
      <c r="J247" s="118"/>
      <c r="K247" s="118"/>
      <c r="L247" s="118"/>
      <c r="M247" s="118"/>
      <c r="N247" s="118"/>
      <c r="O247" s="118"/>
      <c r="P247" s="118"/>
    </row>
    <row r="248" spans="1:16" s="124" customFormat="1" x14ac:dyDescent="0.3">
      <c r="A248" s="118"/>
      <c r="B248" s="118"/>
      <c r="C248" s="118"/>
      <c r="D248" s="118"/>
      <c r="E248" s="118"/>
      <c r="F248" s="118"/>
      <c r="G248" s="118"/>
      <c r="H248" s="118"/>
      <c r="I248" s="118"/>
      <c r="J248" s="118"/>
      <c r="K248" s="118"/>
      <c r="L248" s="118"/>
      <c r="M248" s="118"/>
      <c r="N248" s="118"/>
      <c r="O248" s="118"/>
      <c r="P248" s="118"/>
    </row>
    <row r="249" spans="1:16" s="124" customFormat="1" x14ac:dyDescent="0.3">
      <c r="A249" s="118"/>
      <c r="B249" s="118"/>
      <c r="C249" s="118"/>
      <c r="D249" s="118"/>
      <c r="E249" s="118"/>
      <c r="F249" s="118"/>
      <c r="G249" s="118"/>
      <c r="H249" s="118"/>
      <c r="I249" s="118"/>
      <c r="J249" s="118"/>
      <c r="K249" s="118"/>
      <c r="L249" s="118"/>
      <c r="M249" s="118"/>
      <c r="N249" s="118"/>
      <c r="O249" s="118"/>
      <c r="P249" s="118"/>
    </row>
    <row r="250" spans="1:16" s="124" customFormat="1" x14ac:dyDescent="0.3">
      <c r="A250" s="118"/>
      <c r="B250" s="118"/>
      <c r="C250" s="118"/>
      <c r="D250" s="118"/>
      <c r="E250" s="118"/>
      <c r="F250" s="118"/>
      <c r="G250" s="118"/>
      <c r="H250" s="118"/>
      <c r="I250" s="118"/>
      <c r="J250" s="118"/>
      <c r="K250" s="118"/>
      <c r="L250" s="118"/>
      <c r="M250" s="118"/>
      <c r="N250" s="118"/>
      <c r="O250" s="118"/>
      <c r="P250" s="118"/>
    </row>
    <row r="251" spans="1:16" s="124" customFormat="1" x14ac:dyDescent="0.3">
      <c r="A251" s="118"/>
      <c r="B251" s="118"/>
      <c r="C251" s="118"/>
      <c r="D251" s="118"/>
      <c r="E251" s="118"/>
      <c r="F251" s="118"/>
      <c r="G251" s="118"/>
      <c r="H251" s="118"/>
      <c r="I251" s="118"/>
      <c r="J251" s="118"/>
      <c r="K251" s="118"/>
      <c r="L251" s="118"/>
      <c r="M251" s="118"/>
      <c r="N251" s="118"/>
      <c r="O251" s="118"/>
      <c r="P251" s="118"/>
    </row>
    <row r="252" spans="1:16" s="124" customFormat="1" x14ac:dyDescent="0.3">
      <c r="A252" s="118"/>
      <c r="B252" s="118"/>
      <c r="C252" s="118"/>
      <c r="D252" s="118"/>
      <c r="E252" s="118"/>
      <c r="F252" s="118"/>
      <c r="G252" s="118"/>
      <c r="H252" s="118"/>
      <c r="I252" s="118"/>
      <c r="J252" s="118"/>
      <c r="K252" s="118"/>
      <c r="L252" s="118"/>
      <c r="M252" s="118"/>
      <c r="N252" s="118"/>
      <c r="O252" s="118"/>
      <c r="P252" s="118"/>
    </row>
    <row r="253" spans="1:16" s="124" customFormat="1" x14ac:dyDescent="0.3">
      <c r="A253" s="118"/>
      <c r="B253" s="118"/>
      <c r="C253" s="118"/>
      <c r="D253" s="118"/>
      <c r="E253" s="118"/>
      <c r="F253" s="118"/>
      <c r="G253" s="118"/>
      <c r="H253" s="118"/>
      <c r="I253" s="118"/>
      <c r="J253" s="118"/>
      <c r="K253" s="118"/>
      <c r="L253" s="118"/>
      <c r="M253" s="118"/>
      <c r="N253" s="118"/>
      <c r="O253" s="118"/>
      <c r="P253" s="118"/>
    </row>
    <row r="254" spans="1:16" s="124" customFormat="1" x14ac:dyDescent="0.3">
      <c r="A254" s="118"/>
      <c r="B254" s="118"/>
      <c r="C254" s="118"/>
      <c r="D254" s="118"/>
      <c r="E254" s="118"/>
      <c r="F254" s="118"/>
      <c r="G254" s="118"/>
      <c r="H254" s="118"/>
      <c r="I254" s="118"/>
      <c r="J254" s="118"/>
      <c r="K254" s="118"/>
      <c r="L254" s="118"/>
      <c r="M254" s="118"/>
      <c r="N254" s="118"/>
      <c r="O254" s="118"/>
      <c r="P254" s="118"/>
    </row>
    <row r="255" spans="1:16" s="124" customFormat="1" x14ac:dyDescent="0.3">
      <c r="A255" s="118"/>
      <c r="B255" s="118"/>
      <c r="C255" s="118"/>
      <c r="D255" s="118"/>
      <c r="E255" s="118"/>
      <c r="F255" s="118"/>
      <c r="G255" s="118"/>
      <c r="H255" s="118"/>
      <c r="I255" s="118"/>
      <c r="J255" s="118"/>
      <c r="K255" s="118"/>
      <c r="L255" s="118"/>
      <c r="M255" s="118"/>
      <c r="N255" s="118"/>
      <c r="O255" s="118"/>
      <c r="P255" s="118"/>
    </row>
    <row r="256" spans="1:16" s="124" customFormat="1" x14ac:dyDescent="0.3">
      <c r="A256" s="118"/>
      <c r="B256" s="118"/>
      <c r="C256" s="118"/>
      <c r="D256" s="118"/>
      <c r="E256" s="118"/>
      <c r="F256" s="118"/>
      <c r="G256" s="118"/>
      <c r="H256" s="118"/>
      <c r="I256" s="118"/>
      <c r="J256" s="118"/>
      <c r="K256" s="118"/>
      <c r="L256" s="118"/>
      <c r="M256" s="118"/>
      <c r="N256" s="118"/>
      <c r="O256" s="118"/>
      <c r="P256" s="118"/>
    </row>
    <row r="257" spans="1:16" s="124" customFormat="1" x14ac:dyDescent="0.3">
      <c r="A257" s="118"/>
      <c r="B257" s="118"/>
      <c r="C257" s="118"/>
      <c r="D257" s="118"/>
      <c r="E257" s="118"/>
      <c r="F257" s="118"/>
      <c r="G257" s="118"/>
      <c r="H257" s="118"/>
      <c r="I257" s="118"/>
      <c r="J257" s="118"/>
      <c r="K257" s="118"/>
      <c r="L257" s="118"/>
      <c r="M257" s="118"/>
      <c r="N257" s="118"/>
      <c r="O257" s="118"/>
      <c r="P257" s="118"/>
    </row>
    <row r="258" spans="1:16" s="124" customFormat="1" x14ac:dyDescent="0.3">
      <c r="A258" s="118"/>
      <c r="B258" s="118"/>
      <c r="C258" s="118"/>
      <c r="D258" s="118"/>
      <c r="E258" s="118"/>
      <c r="F258" s="118"/>
      <c r="G258" s="118"/>
      <c r="H258" s="118"/>
      <c r="I258" s="118"/>
      <c r="J258" s="118"/>
      <c r="K258" s="118"/>
      <c r="L258" s="118"/>
      <c r="M258" s="118"/>
      <c r="N258" s="118"/>
      <c r="O258" s="118"/>
      <c r="P258" s="118"/>
    </row>
    <row r="259" spans="1:16" s="124" customFormat="1" x14ac:dyDescent="0.3">
      <c r="A259" s="118"/>
      <c r="B259" s="118"/>
      <c r="C259" s="118"/>
      <c r="D259" s="118"/>
      <c r="E259" s="118"/>
      <c r="F259" s="118"/>
      <c r="G259" s="118"/>
      <c r="H259" s="118"/>
      <c r="I259" s="118"/>
      <c r="J259" s="118"/>
      <c r="K259" s="118"/>
      <c r="L259" s="118"/>
      <c r="M259" s="118"/>
      <c r="N259" s="118"/>
      <c r="O259" s="118"/>
      <c r="P259" s="118"/>
    </row>
    <row r="260" spans="1:16" s="124" customFormat="1" x14ac:dyDescent="0.3">
      <c r="A260" s="118"/>
      <c r="B260" s="118"/>
      <c r="C260" s="118"/>
      <c r="D260" s="118"/>
      <c r="E260" s="118"/>
      <c r="F260" s="118"/>
      <c r="G260" s="118"/>
      <c r="H260" s="118"/>
      <c r="I260" s="118"/>
      <c r="J260" s="118"/>
      <c r="K260" s="118"/>
      <c r="L260" s="118"/>
      <c r="M260" s="118"/>
      <c r="N260" s="118"/>
      <c r="O260" s="118"/>
      <c r="P260" s="118"/>
    </row>
    <row r="261" spans="1:16" s="124" customFormat="1" x14ac:dyDescent="0.3">
      <c r="A261" s="118"/>
      <c r="B261" s="118"/>
      <c r="C261" s="118"/>
      <c r="D261" s="118"/>
      <c r="E261" s="118"/>
      <c r="F261" s="118"/>
      <c r="G261" s="118"/>
      <c r="H261" s="118"/>
      <c r="I261" s="118"/>
      <c r="J261" s="118"/>
      <c r="K261" s="118"/>
      <c r="L261" s="118"/>
      <c r="M261" s="118"/>
      <c r="N261" s="118"/>
      <c r="O261" s="118"/>
      <c r="P261" s="118"/>
    </row>
    <row r="262" spans="1:16" s="124" customFormat="1" x14ac:dyDescent="0.3">
      <c r="A262" s="118"/>
      <c r="B262" s="118"/>
      <c r="C262" s="118"/>
      <c r="D262" s="118"/>
      <c r="E262" s="118"/>
      <c r="F262" s="118"/>
      <c r="G262" s="118"/>
      <c r="H262" s="118"/>
      <c r="I262" s="118"/>
      <c r="J262" s="118"/>
      <c r="K262" s="118"/>
      <c r="L262" s="118"/>
      <c r="M262" s="118"/>
      <c r="N262" s="118"/>
      <c r="O262" s="118"/>
      <c r="P262" s="118"/>
    </row>
    <row r="263" spans="1:16" s="124" customFormat="1" x14ac:dyDescent="0.3">
      <c r="A263" s="118"/>
      <c r="B263" s="118"/>
      <c r="C263" s="118"/>
      <c r="D263" s="118"/>
      <c r="E263" s="118"/>
      <c r="F263" s="118"/>
      <c r="G263" s="118"/>
      <c r="H263" s="118"/>
      <c r="I263" s="118"/>
      <c r="J263" s="118"/>
      <c r="K263" s="118"/>
      <c r="L263" s="118"/>
      <c r="M263" s="118"/>
      <c r="N263" s="118"/>
      <c r="O263" s="118"/>
      <c r="P263" s="118"/>
    </row>
    <row r="264" spans="1:16" s="124" customFormat="1" x14ac:dyDescent="0.3">
      <c r="A264" s="118"/>
      <c r="B264" s="118"/>
      <c r="C264" s="118"/>
      <c r="D264" s="118"/>
      <c r="E264" s="118"/>
      <c r="F264" s="118"/>
      <c r="G264" s="118"/>
      <c r="H264" s="118"/>
      <c r="I264" s="118"/>
      <c r="J264" s="118"/>
      <c r="K264" s="118"/>
      <c r="L264" s="118"/>
      <c r="M264" s="118"/>
      <c r="N264" s="118"/>
      <c r="O264" s="118"/>
      <c r="P264" s="118"/>
    </row>
    <row r="265" spans="1:16" s="124" customFormat="1" x14ac:dyDescent="0.3">
      <c r="A265" s="118"/>
      <c r="B265" s="118"/>
      <c r="C265" s="118"/>
      <c r="D265" s="118"/>
      <c r="E265" s="118"/>
      <c r="F265" s="118"/>
      <c r="G265" s="118"/>
      <c r="H265" s="118"/>
      <c r="I265" s="118"/>
      <c r="J265" s="118"/>
      <c r="K265" s="118"/>
      <c r="L265" s="118"/>
      <c r="M265" s="118"/>
      <c r="N265" s="118"/>
      <c r="O265" s="118"/>
      <c r="P265" s="118"/>
    </row>
    <row r="266" spans="1:16" s="124" customFormat="1" x14ac:dyDescent="0.3">
      <c r="A266" s="118"/>
      <c r="B266" s="118"/>
      <c r="C266" s="118"/>
      <c r="D266" s="118"/>
      <c r="E266" s="118"/>
      <c r="F266" s="118"/>
      <c r="G266" s="118"/>
      <c r="H266" s="118"/>
      <c r="I266" s="118"/>
      <c r="J266" s="118"/>
      <c r="K266" s="118"/>
      <c r="L266" s="118"/>
      <c r="M266" s="118"/>
      <c r="N266" s="118"/>
      <c r="O266" s="118"/>
      <c r="P266" s="118"/>
    </row>
    <row r="267" spans="1:16" s="124" customFormat="1" x14ac:dyDescent="0.3">
      <c r="A267" s="118"/>
      <c r="B267" s="118"/>
      <c r="C267" s="118"/>
      <c r="D267" s="118"/>
      <c r="E267" s="118"/>
      <c r="F267" s="118"/>
      <c r="G267" s="118"/>
      <c r="H267" s="118"/>
      <c r="I267" s="118"/>
      <c r="J267" s="118"/>
      <c r="K267" s="118"/>
      <c r="L267" s="118"/>
      <c r="M267" s="118"/>
      <c r="N267" s="118"/>
      <c r="O267" s="118"/>
      <c r="P267" s="118"/>
    </row>
    <row r="268" spans="1:16" s="124" customFormat="1" x14ac:dyDescent="0.3">
      <c r="A268" s="118"/>
      <c r="B268" s="118"/>
      <c r="C268" s="118"/>
      <c r="D268" s="118"/>
      <c r="E268" s="118"/>
      <c r="F268" s="118"/>
      <c r="G268" s="118"/>
      <c r="H268" s="118"/>
      <c r="I268" s="118"/>
      <c r="J268" s="118"/>
      <c r="K268" s="118"/>
      <c r="L268" s="118"/>
      <c r="M268" s="118"/>
      <c r="N268" s="118"/>
      <c r="O268" s="118"/>
      <c r="P268" s="118"/>
    </row>
    <row r="269" spans="1:16" s="124" customFormat="1" x14ac:dyDescent="0.3">
      <c r="A269" s="118"/>
      <c r="B269" s="118"/>
      <c r="C269" s="118"/>
      <c r="D269" s="118"/>
      <c r="E269" s="118"/>
      <c r="F269" s="118"/>
      <c r="G269" s="118"/>
      <c r="H269" s="118"/>
      <c r="I269" s="118"/>
      <c r="J269" s="118"/>
      <c r="K269" s="118"/>
      <c r="L269" s="118"/>
      <c r="M269" s="118"/>
      <c r="N269" s="118"/>
      <c r="O269" s="118"/>
      <c r="P269" s="118"/>
    </row>
    <row r="270" spans="1:16" s="124" customFormat="1" x14ac:dyDescent="0.3">
      <c r="A270" s="118"/>
      <c r="B270" s="118"/>
      <c r="C270" s="118"/>
      <c r="D270" s="118"/>
      <c r="E270" s="118"/>
      <c r="F270" s="118"/>
      <c r="G270" s="118"/>
      <c r="H270" s="118"/>
      <c r="I270" s="118"/>
      <c r="J270" s="118"/>
      <c r="K270" s="118"/>
      <c r="L270" s="118"/>
      <c r="M270" s="118"/>
      <c r="N270" s="118"/>
      <c r="O270" s="118"/>
      <c r="P270" s="118"/>
    </row>
    <row r="271" spans="1:16" s="124" customFormat="1" x14ac:dyDescent="0.3">
      <c r="A271" s="118"/>
      <c r="B271" s="118"/>
      <c r="C271" s="118"/>
      <c r="D271" s="118"/>
      <c r="E271" s="118"/>
      <c r="F271" s="118"/>
      <c r="G271" s="118"/>
      <c r="H271" s="118"/>
      <c r="I271" s="118"/>
      <c r="J271" s="118"/>
      <c r="K271" s="118"/>
      <c r="L271" s="118"/>
      <c r="M271" s="118"/>
      <c r="N271" s="118"/>
      <c r="O271" s="118"/>
      <c r="P271" s="118"/>
    </row>
    <row r="272" spans="1:16" s="124" customFormat="1" x14ac:dyDescent="0.3">
      <c r="A272" s="118"/>
      <c r="B272" s="118"/>
      <c r="C272" s="118"/>
      <c r="D272" s="118"/>
      <c r="E272" s="118"/>
      <c r="F272" s="118"/>
      <c r="G272" s="118"/>
      <c r="H272" s="118"/>
      <c r="I272" s="118"/>
      <c r="J272" s="118"/>
      <c r="K272" s="118"/>
      <c r="L272" s="118"/>
      <c r="M272" s="118"/>
      <c r="N272" s="118"/>
      <c r="O272" s="118"/>
      <c r="P272" s="118"/>
    </row>
    <row r="273" spans="1:16" s="124" customFormat="1" x14ac:dyDescent="0.3">
      <c r="A273" s="118"/>
      <c r="B273" s="118"/>
      <c r="C273" s="118"/>
      <c r="D273" s="118"/>
      <c r="E273" s="118"/>
      <c r="F273" s="118"/>
      <c r="G273" s="118"/>
      <c r="H273" s="118"/>
      <c r="I273" s="118"/>
      <c r="J273" s="118"/>
      <c r="K273" s="118"/>
      <c r="L273" s="118"/>
      <c r="M273" s="118"/>
      <c r="N273" s="118"/>
      <c r="O273" s="118"/>
      <c r="P273" s="118"/>
    </row>
    <row r="274" spans="1:16" s="124" customFormat="1" x14ac:dyDescent="0.3">
      <c r="A274" s="118"/>
      <c r="B274" s="118"/>
      <c r="C274" s="118"/>
      <c r="D274" s="118"/>
      <c r="E274" s="118"/>
      <c r="F274" s="118"/>
      <c r="G274" s="118"/>
      <c r="H274" s="118"/>
      <c r="I274" s="118"/>
      <c r="J274" s="118"/>
      <c r="K274" s="118"/>
      <c r="L274" s="118"/>
      <c r="M274" s="118"/>
      <c r="N274" s="118"/>
      <c r="O274" s="118"/>
      <c r="P274" s="118"/>
    </row>
    <row r="275" spans="1:16" s="124" customFormat="1" x14ac:dyDescent="0.3">
      <c r="A275" s="118"/>
      <c r="B275" s="118"/>
      <c r="C275" s="118"/>
      <c r="D275" s="118"/>
      <c r="E275" s="118"/>
      <c r="F275" s="118"/>
      <c r="G275" s="118"/>
      <c r="H275" s="118"/>
      <c r="I275" s="118"/>
      <c r="J275" s="118"/>
      <c r="K275" s="118"/>
      <c r="L275" s="118"/>
      <c r="M275" s="118"/>
      <c r="N275" s="118"/>
      <c r="O275" s="118"/>
      <c r="P275" s="118"/>
    </row>
    <row r="276" spans="1:16" s="124" customFormat="1" x14ac:dyDescent="0.3">
      <c r="A276" s="118"/>
      <c r="B276" s="118"/>
      <c r="C276" s="118"/>
      <c r="D276" s="118"/>
      <c r="E276" s="118"/>
      <c r="F276" s="118"/>
      <c r="G276" s="118"/>
      <c r="H276" s="118"/>
      <c r="I276" s="118"/>
      <c r="J276" s="118"/>
      <c r="K276" s="118"/>
      <c r="L276" s="118"/>
      <c r="M276" s="118"/>
      <c r="N276" s="118"/>
      <c r="O276" s="118"/>
      <c r="P276" s="118"/>
    </row>
    <row r="277" spans="1:16" s="124" customFormat="1" x14ac:dyDescent="0.3">
      <c r="A277" s="118"/>
      <c r="B277" s="118"/>
      <c r="C277" s="118"/>
      <c r="D277" s="118"/>
      <c r="E277" s="118"/>
      <c r="F277" s="118"/>
      <c r="G277" s="118"/>
      <c r="H277" s="118"/>
      <c r="I277" s="118"/>
      <c r="J277" s="118"/>
      <c r="K277" s="118"/>
      <c r="L277" s="118"/>
      <c r="M277" s="118"/>
      <c r="N277" s="118"/>
      <c r="O277" s="118"/>
      <c r="P277" s="118"/>
    </row>
    <row r="278" spans="1:16" s="124" customFormat="1" x14ac:dyDescent="0.3">
      <c r="A278" s="118"/>
      <c r="B278" s="118"/>
      <c r="C278" s="118"/>
      <c r="D278" s="118"/>
      <c r="E278" s="118"/>
      <c r="F278" s="118"/>
      <c r="G278" s="118"/>
      <c r="H278" s="118"/>
      <c r="I278" s="118"/>
      <c r="J278" s="118"/>
      <c r="K278" s="118"/>
      <c r="L278" s="118"/>
      <c r="M278" s="118"/>
      <c r="N278" s="118"/>
      <c r="O278" s="118"/>
      <c r="P278" s="118"/>
    </row>
    <row r="279" spans="1:16" s="124" customFormat="1" x14ac:dyDescent="0.3">
      <c r="A279" s="118"/>
      <c r="B279" s="118"/>
      <c r="C279" s="118"/>
      <c r="D279" s="118"/>
      <c r="E279" s="118"/>
      <c r="F279" s="118"/>
      <c r="G279" s="118"/>
      <c r="H279" s="118"/>
      <c r="I279" s="118"/>
      <c r="J279" s="118"/>
      <c r="K279" s="118"/>
      <c r="L279" s="118"/>
      <c r="M279" s="118"/>
      <c r="N279" s="118"/>
      <c r="O279" s="118"/>
      <c r="P279" s="118"/>
    </row>
    <row r="280" spans="1:16" s="124" customFormat="1" x14ac:dyDescent="0.3">
      <c r="A280" s="118"/>
      <c r="B280" s="118"/>
      <c r="C280" s="118"/>
      <c r="D280" s="118"/>
      <c r="E280" s="118"/>
      <c r="F280" s="118"/>
      <c r="G280" s="118"/>
      <c r="H280" s="118"/>
      <c r="I280" s="118"/>
      <c r="J280" s="118"/>
      <c r="K280" s="118"/>
      <c r="L280" s="118"/>
      <c r="M280" s="118"/>
      <c r="N280" s="118"/>
      <c r="O280" s="118"/>
      <c r="P280" s="118"/>
    </row>
    <row r="281" spans="1:16" s="124" customFormat="1" x14ac:dyDescent="0.3">
      <c r="A281" s="118"/>
      <c r="B281" s="118"/>
      <c r="C281" s="118"/>
      <c r="D281" s="118"/>
      <c r="E281" s="118"/>
      <c r="F281" s="118"/>
      <c r="G281" s="118"/>
      <c r="H281" s="118"/>
      <c r="I281" s="118"/>
      <c r="J281" s="118"/>
      <c r="K281" s="118"/>
      <c r="L281" s="118"/>
      <c r="M281" s="118"/>
      <c r="N281" s="118"/>
      <c r="O281" s="118"/>
      <c r="P281" s="118"/>
    </row>
    <row r="282" spans="1:16" s="124" customFormat="1" x14ac:dyDescent="0.3">
      <c r="A282" s="118"/>
      <c r="B282" s="118"/>
      <c r="C282" s="118"/>
      <c r="D282" s="118"/>
      <c r="E282" s="118"/>
      <c r="F282" s="118"/>
      <c r="G282" s="118"/>
      <c r="H282" s="118"/>
      <c r="I282" s="118"/>
      <c r="J282" s="118"/>
      <c r="K282" s="118"/>
      <c r="L282" s="118"/>
      <c r="M282" s="118"/>
      <c r="N282" s="118"/>
      <c r="O282" s="118"/>
      <c r="P282" s="118"/>
    </row>
    <row r="283" spans="1:16" s="124" customFormat="1" x14ac:dyDescent="0.3">
      <c r="A283" s="118"/>
      <c r="B283" s="118"/>
      <c r="C283" s="118"/>
      <c r="D283" s="118"/>
      <c r="E283" s="118"/>
      <c r="F283" s="118"/>
      <c r="G283" s="118"/>
      <c r="H283" s="118"/>
      <c r="I283" s="118"/>
      <c r="J283" s="118"/>
      <c r="K283" s="118"/>
      <c r="L283" s="118"/>
      <c r="M283" s="118"/>
      <c r="N283" s="118"/>
      <c r="O283" s="118"/>
      <c r="P283" s="118"/>
    </row>
    <row r="284" spans="1:16" s="124" customFormat="1" x14ac:dyDescent="0.3">
      <c r="A284" s="118"/>
      <c r="B284" s="118"/>
      <c r="C284" s="118"/>
      <c r="D284" s="118"/>
      <c r="E284" s="118"/>
      <c r="F284" s="118"/>
      <c r="G284" s="118"/>
      <c r="H284" s="118"/>
      <c r="I284" s="118"/>
      <c r="J284" s="118"/>
      <c r="K284" s="118"/>
      <c r="L284" s="118"/>
      <c r="M284" s="118"/>
      <c r="N284" s="118"/>
      <c r="O284" s="118"/>
      <c r="P284" s="118"/>
    </row>
    <row r="285" spans="1:16" s="124" customFormat="1" x14ac:dyDescent="0.3">
      <c r="A285" s="118"/>
      <c r="B285" s="118"/>
      <c r="C285" s="118"/>
      <c r="D285" s="118"/>
      <c r="E285" s="118"/>
      <c r="F285" s="118"/>
      <c r="G285" s="118"/>
      <c r="H285" s="118"/>
      <c r="I285" s="118"/>
      <c r="J285" s="118"/>
      <c r="K285" s="118"/>
      <c r="L285" s="118"/>
      <c r="M285" s="118"/>
      <c r="N285" s="118"/>
      <c r="O285" s="118"/>
      <c r="P285" s="118"/>
    </row>
    <row r="286" spans="1:16" s="124" customFormat="1" x14ac:dyDescent="0.3">
      <c r="A286" s="118"/>
      <c r="B286" s="118"/>
      <c r="C286" s="118"/>
      <c r="D286" s="118"/>
      <c r="E286" s="118"/>
      <c r="F286" s="118"/>
      <c r="G286" s="118"/>
      <c r="H286" s="118"/>
      <c r="I286" s="118"/>
      <c r="J286" s="118"/>
      <c r="K286" s="118"/>
      <c r="L286" s="118"/>
      <c r="M286" s="118"/>
      <c r="N286" s="118"/>
      <c r="O286" s="118"/>
      <c r="P286" s="118"/>
    </row>
    <row r="287" spans="1:16" s="124" customFormat="1" x14ac:dyDescent="0.3">
      <c r="A287" s="118"/>
      <c r="B287" s="118"/>
      <c r="C287" s="118"/>
      <c r="D287" s="118"/>
      <c r="E287" s="118"/>
      <c r="F287" s="118"/>
      <c r="G287" s="118"/>
      <c r="H287" s="118"/>
      <c r="I287" s="118"/>
      <c r="J287" s="118"/>
      <c r="K287" s="118"/>
      <c r="L287" s="118"/>
      <c r="M287" s="118"/>
      <c r="N287" s="118"/>
      <c r="O287" s="118"/>
      <c r="P287" s="118"/>
    </row>
    <row r="288" spans="1:16" s="124" customFormat="1" x14ac:dyDescent="0.3">
      <c r="A288" s="118"/>
      <c r="B288" s="118"/>
      <c r="C288" s="118"/>
      <c r="D288" s="118"/>
      <c r="E288" s="118"/>
      <c r="F288" s="118"/>
      <c r="G288" s="118"/>
      <c r="H288" s="118"/>
      <c r="I288" s="118"/>
      <c r="J288" s="118"/>
      <c r="K288" s="118"/>
      <c r="L288" s="118"/>
      <c r="M288" s="118"/>
      <c r="N288" s="118"/>
      <c r="O288" s="118"/>
      <c r="P288" s="118"/>
    </row>
    <row r="289" spans="1:16" s="124" customFormat="1" x14ac:dyDescent="0.3">
      <c r="A289" s="118"/>
      <c r="B289" s="118"/>
      <c r="C289" s="118"/>
      <c r="D289" s="118"/>
      <c r="E289" s="118"/>
      <c r="F289" s="118"/>
      <c r="G289" s="118"/>
      <c r="H289" s="118"/>
      <c r="I289" s="118"/>
      <c r="J289" s="118"/>
      <c r="K289" s="118"/>
      <c r="L289" s="118"/>
      <c r="M289" s="118"/>
      <c r="N289" s="118"/>
      <c r="O289" s="118"/>
      <c r="P289" s="118"/>
    </row>
    <row r="290" spans="1:16" s="124" customFormat="1" x14ac:dyDescent="0.3">
      <c r="A290" s="118"/>
      <c r="B290" s="118"/>
      <c r="C290" s="118"/>
      <c r="D290" s="118"/>
      <c r="E290" s="118"/>
      <c r="F290" s="118"/>
      <c r="G290" s="118"/>
      <c r="H290" s="118"/>
      <c r="I290" s="118"/>
      <c r="J290" s="118"/>
      <c r="K290" s="118"/>
      <c r="L290" s="118"/>
      <c r="M290" s="118"/>
      <c r="N290" s="118"/>
      <c r="O290" s="118"/>
      <c r="P290" s="118"/>
    </row>
    <row r="291" spans="1:16" s="124" customFormat="1" x14ac:dyDescent="0.3">
      <c r="A291" s="118"/>
      <c r="B291" s="118"/>
      <c r="C291" s="118"/>
      <c r="D291" s="118"/>
      <c r="E291" s="118"/>
      <c r="F291" s="118"/>
      <c r="G291" s="118"/>
      <c r="H291" s="118"/>
      <c r="I291" s="118"/>
      <c r="J291" s="118"/>
      <c r="K291" s="118"/>
      <c r="L291" s="118"/>
      <c r="M291" s="118"/>
      <c r="N291" s="118"/>
      <c r="O291" s="118"/>
      <c r="P291" s="118"/>
    </row>
    <row r="292" spans="1:16" s="124" customFormat="1" x14ac:dyDescent="0.3">
      <c r="A292" s="118"/>
      <c r="B292" s="118"/>
      <c r="C292" s="118"/>
      <c r="D292" s="118"/>
      <c r="E292" s="118"/>
      <c r="F292" s="118"/>
      <c r="G292" s="118"/>
      <c r="H292" s="118"/>
      <c r="I292" s="118"/>
      <c r="J292" s="118"/>
      <c r="K292" s="118"/>
      <c r="L292" s="118"/>
      <c r="M292" s="118"/>
      <c r="N292" s="118"/>
      <c r="O292" s="118"/>
      <c r="P292" s="118"/>
    </row>
    <row r="293" spans="1:16" s="124" customFormat="1" x14ac:dyDescent="0.3">
      <c r="A293" s="118"/>
      <c r="B293" s="118"/>
      <c r="C293" s="118"/>
      <c r="D293" s="118"/>
      <c r="E293" s="118"/>
      <c r="F293" s="118"/>
      <c r="G293" s="118"/>
      <c r="H293" s="118"/>
      <c r="I293" s="118"/>
      <c r="J293" s="118"/>
      <c r="K293" s="118"/>
      <c r="L293" s="118"/>
      <c r="M293" s="118"/>
      <c r="N293" s="118"/>
      <c r="O293" s="118"/>
      <c r="P293" s="118"/>
    </row>
    <row r="294" spans="1:16" s="124" customFormat="1" x14ac:dyDescent="0.3">
      <c r="A294" s="118"/>
      <c r="B294" s="118"/>
      <c r="C294" s="118"/>
      <c r="D294" s="118"/>
      <c r="E294" s="118"/>
      <c r="F294" s="118"/>
      <c r="G294" s="118"/>
      <c r="H294" s="118"/>
      <c r="I294" s="118"/>
      <c r="J294" s="118"/>
      <c r="K294" s="118"/>
      <c r="L294" s="118"/>
      <c r="M294" s="118"/>
      <c r="N294" s="118"/>
      <c r="O294" s="118"/>
      <c r="P294" s="118"/>
    </row>
    <row r="295" spans="1:16" s="124" customFormat="1" x14ac:dyDescent="0.3">
      <c r="A295" s="118"/>
      <c r="B295" s="118"/>
      <c r="C295" s="118"/>
      <c r="D295" s="118"/>
      <c r="E295" s="118"/>
      <c r="F295" s="118"/>
      <c r="G295" s="118"/>
      <c r="H295" s="118"/>
      <c r="I295" s="118"/>
      <c r="J295" s="118"/>
      <c r="K295" s="118"/>
      <c r="L295" s="118"/>
      <c r="M295" s="118"/>
      <c r="N295" s="118"/>
      <c r="O295" s="118"/>
      <c r="P295" s="118"/>
    </row>
    <row r="296" spans="1:16" s="125" customFormat="1" x14ac:dyDescent="0.3">
      <c r="A296" s="118"/>
      <c r="B296" s="118"/>
      <c r="C296" s="118"/>
      <c r="D296" s="118"/>
      <c r="E296" s="118"/>
      <c r="F296" s="118"/>
      <c r="G296" s="118"/>
      <c r="H296" s="118"/>
      <c r="I296" s="118"/>
      <c r="J296" s="118"/>
      <c r="K296" s="118"/>
      <c r="L296" s="118"/>
      <c r="M296" s="118"/>
      <c r="N296" s="118"/>
      <c r="O296" s="118"/>
      <c r="P296" s="118"/>
    </row>
    <row r="297" spans="1:16" s="125" customFormat="1" x14ac:dyDescent="0.3">
      <c r="A297" s="118"/>
      <c r="B297" s="118"/>
      <c r="C297" s="118"/>
      <c r="D297" s="118"/>
      <c r="E297" s="118"/>
      <c r="F297" s="118"/>
      <c r="G297" s="118"/>
      <c r="H297" s="118"/>
      <c r="I297" s="118"/>
      <c r="J297" s="118"/>
      <c r="K297" s="118"/>
      <c r="L297" s="118"/>
      <c r="M297" s="118"/>
      <c r="N297" s="118"/>
      <c r="O297" s="118"/>
      <c r="P297" s="118"/>
    </row>
    <row r="298" spans="1:16" s="125" customFormat="1" x14ac:dyDescent="0.3">
      <c r="A298" s="118"/>
      <c r="B298" s="118"/>
      <c r="C298" s="118"/>
      <c r="D298" s="118"/>
      <c r="E298" s="118"/>
      <c r="F298" s="118"/>
      <c r="G298" s="118"/>
      <c r="H298" s="118"/>
      <c r="I298" s="118"/>
      <c r="J298" s="118"/>
      <c r="K298" s="118"/>
      <c r="L298" s="118"/>
      <c r="M298" s="118"/>
      <c r="N298" s="118"/>
      <c r="O298" s="118"/>
      <c r="P298" s="118"/>
    </row>
    <row r="299" spans="1:16" s="125" customFormat="1" x14ac:dyDescent="0.3">
      <c r="A299" s="118"/>
      <c r="B299" s="118"/>
      <c r="C299" s="118"/>
      <c r="D299" s="118"/>
      <c r="E299" s="118"/>
      <c r="F299" s="118"/>
      <c r="G299" s="118"/>
      <c r="H299" s="118"/>
      <c r="I299" s="118"/>
      <c r="J299" s="118"/>
      <c r="K299" s="118"/>
      <c r="L299" s="118"/>
      <c r="M299" s="118"/>
      <c r="N299" s="118"/>
      <c r="O299" s="118"/>
      <c r="P299" s="118"/>
    </row>
    <row r="300" spans="1:16" s="125" customFormat="1" x14ac:dyDescent="0.3">
      <c r="A300" s="118"/>
      <c r="B300" s="118"/>
      <c r="C300" s="118"/>
      <c r="D300" s="118"/>
      <c r="E300" s="118"/>
      <c r="F300" s="118"/>
      <c r="G300" s="118"/>
      <c r="H300" s="118"/>
      <c r="I300" s="118"/>
      <c r="J300" s="118"/>
      <c r="K300" s="118"/>
      <c r="L300" s="118"/>
      <c r="M300" s="118"/>
      <c r="N300" s="118"/>
      <c r="O300" s="118"/>
      <c r="P300" s="118"/>
    </row>
    <row r="301" spans="1:16" s="125" customFormat="1" x14ac:dyDescent="0.3">
      <c r="A301" s="118"/>
      <c r="B301" s="118"/>
      <c r="C301" s="118"/>
      <c r="D301" s="118"/>
      <c r="E301" s="118"/>
      <c r="F301" s="118"/>
      <c r="G301" s="118"/>
      <c r="H301" s="118"/>
      <c r="I301" s="118"/>
      <c r="J301" s="118"/>
      <c r="K301" s="118"/>
      <c r="L301" s="118"/>
      <c r="M301" s="118"/>
      <c r="N301" s="118"/>
      <c r="O301" s="118"/>
      <c r="P301" s="118"/>
    </row>
    <row r="302" spans="1:16" s="125" customFormat="1" x14ac:dyDescent="0.3">
      <c r="A302" s="118"/>
      <c r="B302" s="118"/>
      <c r="C302" s="118"/>
      <c r="D302" s="118"/>
      <c r="E302" s="118"/>
      <c r="F302" s="118"/>
      <c r="G302" s="118"/>
      <c r="H302" s="118"/>
      <c r="I302" s="118"/>
      <c r="J302" s="118"/>
      <c r="K302" s="118"/>
      <c r="L302" s="118"/>
      <c r="M302" s="118"/>
      <c r="N302" s="118"/>
      <c r="O302" s="118"/>
      <c r="P302" s="118"/>
    </row>
    <row r="303" spans="1:16" s="125" customFormat="1" x14ac:dyDescent="0.3">
      <c r="A303" s="118"/>
      <c r="B303" s="118"/>
      <c r="C303" s="118"/>
      <c r="D303" s="118"/>
      <c r="E303" s="118"/>
      <c r="F303" s="118"/>
      <c r="G303" s="118"/>
      <c r="H303" s="118"/>
      <c r="I303" s="118"/>
      <c r="J303" s="118"/>
      <c r="K303" s="118"/>
      <c r="L303" s="118"/>
      <c r="M303" s="118"/>
      <c r="N303" s="118"/>
      <c r="O303" s="118"/>
      <c r="P303" s="118"/>
    </row>
    <row r="304" spans="1:16" s="125" customFormat="1" x14ac:dyDescent="0.3">
      <c r="A304" s="118"/>
      <c r="B304" s="118"/>
      <c r="C304" s="118"/>
      <c r="D304" s="118"/>
      <c r="E304" s="118"/>
      <c r="F304" s="118"/>
      <c r="G304" s="118"/>
      <c r="H304" s="118"/>
      <c r="I304" s="118"/>
      <c r="J304" s="118"/>
      <c r="K304" s="118"/>
      <c r="L304" s="118"/>
      <c r="M304" s="118"/>
      <c r="N304" s="118"/>
      <c r="O304" s="118"/>
      <c r="P304" s="118"/>
    </row>
    <row r="305" spans="1:16" s="125" customFormat="1" x14ac:dyDescent="0.3">
      <c r="A305" s="118"/>
      <c r="B305" s="118"/>
      <c r="C305" s="118"/>
      <c r="D305" s="118"/>
      <c r="E305" s="118"/>
      <c r="F305" s="118"/>
      <c r="G305" s="118"/>
      <c r="H305" s="118"/>
      <c r="I305" s="118"/>
      <c r="J305" s="118"/>
      <c r="K305" s="118"/>
      <c r="L305" s="118"/>
      <c r="M305" s="118"/>
      <c r="N305" s="118"/>
      <c r="O305" s="118"/>
      <c r="P305" s="118"/>
    </row>
    <row r="306" spans="1:16" s="125" customFormat="1" x14ac:dyDescent="0.3">
      <c r="A306" s="118"/>
      <c r="B306" s="118"/>
      <c r="C306" s="118"/>
      <c r="D306" s="118"/>
      <c r="E306" s="118"/>
      <c r="F306" s="118"/>
      <c r="G306" s="118"/>
      <c r="H306" s="118"/>
      <c r="I306" s="118"/>
      <c r="J306" s="118"/>
      <c r="K306" s="118"/>
      <c r="L306" s="118"/>
      <c r="M306" s="118"/>
      <c r="N306" s="118"/>
      <c r="O306" s="118"/>
      <c r="P306" s="118"/>
    </row>
    <row r="307" spans="1:16" s="125" customFormat="1" x14ac:dyDescent="0.3">
      <c r="A307" s="118"/>
      <c r="B307" s="118"/>
      <c r="C307" s="118"/>
      <c r="D307" s="118"/>
      <c r="E307" s="118"/>
      <c r="F307" s="118"/>
      <c r="G307" s="118"/>
      <c r="H307" s="118"/>
      <c r="I307" s="118"/>
      <c r="J307" s="118"/>
      <c r="K307" s="118"/>
      <c r="L307" s="118"/>
      <c r="M307" s="118"/>
      <c r="N307" s="118"/>
      <c r="O307" s="118"/>
      <c r="P307" s="118"/>
    </row>
    <row r="308" spans="1:16" s="125" customFormat="1" x14ac:dyDescent="0.3">
      <c r="A308" s="118"/>
      <c r="B308" s="118"/>
      <c r="C308" s="118"/>
      <c r="D308" s="118"/>
      <c r="E308" s="118"/>
      <c r="F308" s="118"/>
      <c r="G308" s="118"/>
      <c r="H308" s="118"/>
      <c r="I308" s="118"/>
      <c r="J308" s="118"/>
      <c r="K308" s="118"/>
      <c r="L308" s="118"/>
      <c r="M308" s="118"/>
      <c r="N308" s="118"/>
      <c r="O308" s="118"/>
      <c r="P308" s="118"/>
    </row>
    <row r="309" spans="1:16" s="125" customFormat="1" x14ac:dyDescent="0.3">
      <c r="A309" s="118"/>
      <c r="B309" s="118"/>
      <c r="C309" s="118"/>
      <c r="D309" s="118"/>
      <c r="E309" s="118"/>
      <c r="F309" s="118"/>
      <c r="G309" s="118"/>
      <c r="H309" s="118"/>
      <c r="I309" s="118"/>
      <c r="J309" s="118"/>
      <c r="K309" s="118"/>
      <c r="L309" s="118"/>
      <c r="M309" s="118"/>
      <c r="N309" s="118"/>
      <c r="O309" s="118"/>
      <c r="P309" s="118"/>
    </row>
    <row r="310" spans="1:16" s="125" customFormat="1" x14ac:dyDescent="0.3">
      <c r="A310" s="118"/>
      <c r="B310" s="118"/>
      <c r="C310" s="118"/>
      <c r="D310" s="118"/>
      <c r="E310" s="118"/>
      <c r="F310" s="118"/>
      <c r="G310" s="118"/>
      <c r="H310" s="118"/>
      <c r="I310" s="118"/>
      <c r="J310" s="118"/>
      <c r="K310" s="118"/>
      <c r="L310" s="118"/>
      <c r="M310" s="118"/>
      <c r="N310" s="118"/>
      <c r="O310" s="118"/>
      <c r="P310" s="118"/>
    </row>
    <row r="311" spans="1:16" s="125" customFormat="1" x14ac:dyDescent="0.3">
      <c r="A311" s="118"/>
      <c r="B311" s="118"/>
      <c r="C311" s="118"/>
      <c r="D311" s="118"/>
      <c r="E311" s="118"/>
      <c r="F311" s="118"/>
      <c r="G311" s="118"/>
      <c r="H311" s="118"/>
      <c r="I311" s="118"/>
      <c r="J311" s="118"/>
      <c r="K311" s="118"/>
      <c r="L311" s="118"/>
      <c r="M311" s="118"/>
      <c r="N311" s="118"/>
      <c r="O311" s="118"/>
      <c r="P311" s="118"/>
    </row>
    <row r="312" spans="1:16" s="125" customFormat="1" x14ac:dyDescent="0.3">
      <c r="A312" s="118"/>
      <c r="B312" s="118"/>
      <c r="C312" s="118"/>
      <c r="D312" s="118"/>
      <c r="E312" s="118"/>
      <c r="F312" s="118"/>
      <c r="G312" s="118"/>
      <c r="H312" s="118"/>
      <c r="I312" s="118"/>
      <c r="J312" s="118"/>
      <c r="K312" s="118"/>
      <c r="L312" s="118"/>
      <c r="M312" s="118"/>
      <c r="N312" s="118"/>
      <c r="O312" s="118"/>
      <c r="P312" s="118"/>
    </row>
    <row r="313" spans="1:16" s="125" customFormat="1" x14ac:dyDescent="0.3">
      <c r="A313" s="118"/>
      <c r="B313" s="118"/>
      <c r="C313" s="118"/>
      <c r="D313" s="118"/>
      <c r="E313" s="118"/>
      <c r="F313" s="118"/>
      <c r="G313" s="118"/>
      <c r="H313" s="118"/>
      <c r="I313" s="118"/>
      <c r="J313" s="118"/>
      <c r="K313" s="118"/>
      <c r="L313" s="118"/>
      <c r="M313" s="118"/>
      <c r="N313" s="118"/>
      <c r="O313" s="118"/>
      <c r="P313" s="118"/>
    </row>
    <row r="314" spans="1:16" s="125" customFormat="1" x14ac:dyDescent="0.3">
      <c r="A314" s="118"/>
      <c r="B314" s="118"/>
      <c r="C314" s="118"/>
      <c r="D314" s="118"/>
      <c r="E314" s="118"/>
      <c r="F314" s="118"/>
      <c r="G314" s="118"/>
      <c r="H314" s="118"/>
      <c r="I314" s="118"/>
      <c r="J314" s="118"/>
      <c r="K314" s="118"/>
      <c r="L314" s="118"/>
      <c r="M314" s="118"/>
      <c r="N314" s="118"/>
      <c r="O314" s="118"/>
      <c r="P314" s="118"/>
    </row>
    <row r="315" spans="1:16" s="125" customFormat="1" x14ac:dyDescent="0.3">
      <c r="A315" s="118"/>
      <c r="B315" s="118"/>
      <c r="C315" s="118"/>
      <c r="D315" s="118"/>
      <c r="E315" s="118"/>
      <c r="F315" s="118"/>
      <c r="G315" s="118"/>
      <c r="H315" s="118"/>
      <c r="I315" s="118"/>
      <c r="J315" s="118"/>
      <c r="K315" s="118"/>
      <c r="L315" s="118"/>
      <c r="M315" s="118"/>
      <c r="N315" s="118"/>
      <c r="O315" s="118"/>
      <c r="P315" s="118"/>
    </row>
    <row r="316" spans="1:16" s="125" customFormat="1" x14ac:dyDescent="0.3">
      <c r="A316" s="118"/>
      <c r="B316" s="118"/>
      <c r="C316" s="118"/>
      <c r="D316" s="118"/>
      <c r="E316" s="118"/>
      <c r="F316" s="118"/>
      <c r="G316" s="118"/>
      <c r="H316" s="118"/>
      <c r="I316" s="118"/>
      <c r="J316" s="118"/>
      <c r="K316" s="118"/>
      <c r="L316" s="118"/>
      <c r="M316" s="118"/>
      <c r="N316" s="118"/>
      <c r="O316" s="118"/>
      <c r="P316" s="118"/>
    </row>
    <row r="317" spans="1:16" s="125" customFormat="1" x14ac:dyDescent="0.3">
      <c r="A317" s="118"/>
      <c r="B317" s="118"/>
      <c r="C317" s="118"/>
      <c r="D317" s="118"/>
      <c r="E317" s="118"/>
      <c r="F317" s="118"/>
      <c r="G317" s="118"/>
      <c r="H317" s="118"/>
      <c r="I317" s="118"/>
      <c r="J317" s="118"/>
      <c r="K317" s="118"/>
      <c r="L317" s="118"/>
      <c r="M317" s="118"/>
      <c r="N317" s="118"/>
      <c r="O317" s="118"/>
      <c r="P317" s="118"/>
    </row>
    <row r="318" spans="1:16" s="125" customFormat="1" x14ac:dyDescent="0.3">
      <c r="A318" s="118"/>
      <c r="B318" s="118"/>
      <c r="C318" s="118"/>
      <c r="D318" s="118"/>
      <c r="E318" s="118"/>
      <c r="F318" s="118"/>
      <c r="G318" s="118"/>
      <c r="H318" s="118"/>
      <c r="I318" s="118"/>
      <c r="J318" s="118"/>
      <c r="K318" s="118"/>
      <c r="L318" s="118"/>
      <c r="M318" s="118"/>
      <c r="N318" s="118"/>
      <c r="O318" s="118"/>
      <c r="P318" s="118"/>
    </row>
    <row r="319" spans="1:16" s="125" customFormat="1" x14ac:dyDescent="0.3">
      <c r="A319" s="118"/>
      <c r="B319" s="118"/>
      <c r="C319" s="118"/>
      <c r="D319" s="118"/>
      <c r="E319" s="118"/>
      <c r="F319" s="118"/>
      <c r="G319" s="118"/>
      <c r="H319" s="118"/>
      <c r="I319" s="118"/>
      <c r="J319" s="118"/>
      <c r="K319" s="118"/>
      <c r="L319" s="118"/>
      <c r="M319" s="118"/>
      <c r="N319" s="118"/>
      <c r="O319" s="118"/>
      <c r="P319" s="118"/>
    </row>
    <row r="320" spans="1:16" s="125" customFormat="1" x14ac:dyDescent="0.3">
      <c r="A320" s="118"/>
      <c r="B320" s="118"/>
      <c r="C320" s="118"/>
      <c r="D320" s="118"/>
      <c r="E320" s="118"/>
      <c r="F320" s="118"/>
      <c r="G320" s="118"/>
      <c r="H320" s="118"/>
      <c r="I320" s="118"/>
      <c r="J320" s="118"/>
      <c r="K320" s="118"/>
      <c r="L320" s="118"/>
      <c r="M320" s="118"/>
      <c r="N320" s="118"/>
      <c r="O320" s="118"/>
      <c r="P320" s="118"/>
    </row>
    <row r="321" spans="1:16" s="125" customFormat="1" x14ac:dyDescent="0.3">
      <c r="A321" s="118"/>
      <c r="B321" s="118"/>
      <c r="C321" s="118"/>
      <c r="D321" s="118"/>
      <c r="E321" s="118"/>
      <c r="F321" s="118"/>
      <c r="G321" s="118"/>
      <c r="H321" s="118"/>
      <c r="I321" s="118"/>
      <c r="J321" s="118"/>
      <c r="K321" s="118"/>
      <c r="L321" s="118"/>
      <c r="M321" s="118"/>
      <c r="N321" s="118"/>
      <c r="O321" s="118"/>
      <c r="P321" s="118"/>
    </row>
    <row r="322" spans="1:16" s="125" customFormat="1" x14ac:dyDescent="0.3">
      <c r="A322" s="118"/>
      <c r="B322" s="118"/>
      <c r="C322" s="118"/>
      <c r="D322" s="118"/>
      <c r="E322" s="118"/>
      <c r="F322" s="118"/>
      <c r="G322" s="118"/>
      <c r="H322" s="118"/>
      <c r="I322" s="118"/>
      <c r="J322" s="118"/>
      <c r="K322" s="118"/>
      <c r="L322" s="118"/>
      <c r="M322" s="118"/>
      <c r="N322" s="118"/>
      <c r="O322" s="118"/>
      <c r="P322" s="118"/>
    </row>
    <row r="323" spans="1:16" s="125" customFormat="1" x14ac:dyDescent="0.3">
      <c r="A323" s="118"/>
      <c r="B323" s="118"/>
      <c r="C323" s="118"/>
      <c r="D323" s="118"/>
      <c r="E323" s="118"/>
      <c r="F323" s="118"/>
      <c r="G323" s="118"/>
      <c r="H323" s="118"/>
      <c r="I323" s="118"/>
      <c r="J323" s="118"/>
      <c r="K323" s="118"/>
      <c r="L323" s="118"/>
      <c r="M323" s="118"/>
      <c r="N323" s="118"/>
      <c r="O323" s="118"/>
      <c r="P323" s="118"/>
    </row>
    <row r="324" spans="1:16" s="125" customFormat="1" x14ac:dyDescent="0.3">
      <c r="A324" s="118"/>
      <c r="B324" s="118"/>
      <c r="C324" s="118"/>
      <c r="D324" s="118"/>
      <c r="E324" s="118"/>
      <c r="F324" s="118"/>
      <c r="G324" s="118"/>
      <c r="H324" s="118"/>
      <c r="I324" s="118"/>
      <c r="J324" s="118"/>
      <c r="K324" s="118"/>
      <c r="L324" s="118"/>
      <c r="M324" s="118"/>
      <c r="N324" s="118"/>
      <c r="O324" s="118"/>
      <c r="P324" s="118"/>
    </row>
    <row r="325" spans="1:16" s="125" customFormat="1" x14ac:dyDescent="0.3">
      <c r="A325" s="118"/>
      <c r="B325" s="118"/>
      <c r="C325" s="118"/>
      <c r="D325" s="118"/>
      <c r="E325" s="118"/>
      <c r="F325" s="118"/>
      <c r="G325" s="118"/>
      <c r="H325" s="118"/>
      <c r="I325" s="118"/>
      <c r="J325" s="118"/>
      <c r="K325" s="118"/>
      <c r="L325" s="118"/>
      <c r="M325" s="118"/>
      <c r="N325" s="118"/>
      <c r="O325" s="118"/>
      <c r="P325" s="118"/>
    </row>
    <row r="326" spans="1:16" s="125" customFormat="1" x14ac:dyDescent="0.3">
      <c r="A326" s="118"/>
      <c r="B326" s="118"/>
      <c r="C326" s="118"/>
      <c r="D326" s="118"/>
      <c r="E326" s="118"/>
      <c r="F326" s="118"/>
      <c r="G326" s="118"/>
      <c r="H326" s="118"/>
      <c r="I326" s="118"/>
      <c r="J326" s="118"/>
      <c r="K326" s="118"/>
      <c r="L326" s="118"/>
      <c r="M326" s="118"/>
      <c r="N326" s="118"/>
      <c r="O326" s="118"/>
      <c r="P326" s="118"/>
    </row>
    <row r="327" spans="1:16" s="125" customFormat="1" x14ac:dyDescent="0.3">
      <c r="A327" s="118"/>
      <c r="B327" s="118"/>
      <c r="C327" s="118"/>
      <c r="D327" s="118"/>
      <c r="E327" s="118"/>
      <c r="F327" s="118"/>
      <c r="G327" s="118"/>
      <c r="H327" s="118"/>
      <c r="I327" s="118"/>
      <c r="J327" s="118"/>
      <c r="K327" s="118"/>
      <c r="L327" s="118"/>
      <c r="M327" s="118"/>
      <c r="N327" s="118"/>
      <c r="O327" s="118"/>
      <c r="P327" s="118"/>
    </row>
    <row r="328" spans="1:16" s="125" customFormat="1" x14ac:dyDescent="0.3">
      <c r="A328" s="118"/>
      <c r="B328" s="118"/>
      <c r="C328" s="118"/>
      <c r="D328" s="118"/>
      <c r="E328" s="118"/>
      <c r="F328" s="118"/>
      <c r="G328" s="118"/>
      <c r="H328" s="118"/>
      <c r="I328" s="118"/>
      <c r="J328" s="118"/>
      <c r="K328" s="118"/>
      <c r="L328" s="118"/>
      <c r="M328" s="118"/>
      <c r="N328" s="118"/>
      <c r="O328" s="118"/>
      <c r="P328" s="118"/>
    </row>
    <row r="329" spans="1:16" s="125" customFormat="1" x14ac:dyDescent="0.3">
      <c r="A329" s="118"/>
      <c r="B329" s="118"/>
      <c r="C329" s="118"/>
      <c r="D329" s="118"/>
      <c r="E329" s="118"/>
      <c r="F329" s="118"/>
      <c r="G329" s="118"/>
      <c r="H329" s="118"/>
      <c r="I329" s="118"/>
      <c r="J329" s="118"/>
      <c r="K329" s="118"/>
      <c r="L329" s="118"/>
      <c r="M329" s="118"/>
      <c r="N329" s="118"/>
      <c r="O329" s="118"/>
      <c r="P329" s="118"/>
    </row>
    <row r="330" spans="1:16" s="125" customFormat="1" x14ac:dyDescent="0.3">
      <c r="A330" s="118"/>
      <c r="B330" s="118"/>
      <c r="C330" s="118"/>
      <c r="D330" s="118"/>
      <c r="E330" s="118"/>
      <c r="F330" s="118"/>
      <c r="G330" s="118"/>
      <c r="H330" s="118"/>
      <c r="I330" s="118"/>
      <c r="J330" s="118"/>
      <c r="K330" s="118"/>
      <c r="L330" s="118"/>
      <c r="M330" s="118"/>
      <c r="N330" s="118"/>
      <c r="O330" s="118"/>
      <c r="P330" s="118"/>
    </row>
    <row r="331" spans="1:16" s="125" customFormat="1" x14ac:dyDescent="0.3">
      <c r="A331" s="118"/>
      <c r="B331" s="118"/>
      <c r="C331" s="118"/>
      <c r="D331" s="118"/>
      <c r="E331" s="118"/>
      <c r="F331" s="118"/>
      <c r="G331" s="118"/>
      <c r="H331" s="118"/>
      <c r="I331" s="118"/>
      <c r="J331" s="118"/>
      <c r="K331" s="118"/>
      <c r="L331" s="118"/>
      <c r="M331" s="118"/>
      <c r="N331" s="118"/>
      <c r="O331" s="118"/>
      <c r="P331" s="118"/>
    </row>
    <row r="332" spans="1:16" s="125" customFormat="1" x14ac:dyDescent="0.3">
      <c r="A332" s="118"/>
      <c r="B332" s="118"/>
      <c r="C332" s="118"/>
      <c r="D332" s="118"/>
      <c r="E332" s="118"/>
      <c r="F332" s="118"/>
      <c r="G332" s="118"/>
      <c r="H332" s="118"/>
      <c r="I332" s="118"/>
      <c r="J332" s="118"/>
      <c r="K332" s="118"/>
      <c r="L332" s="118"/>
      <c r="M332" s="118"/>
      <c r="N332" s="118"/>
      <c r="O332" s="118"/>
      <c r="P332" s="118"/>
    </row>
    <row r="333" spans="1:16" s="125" customFormat="1" x14ac:dyDescent="0.3">
      <c r="A333" s="118"/>
      <c r="B333" s="118"/>
      <c r="C333" s="118"/>
      <c r="D333" s="118"/>
      <c r="E333" s="118"/>
      <c r="F333" s="118"/>
      <c r="G333" s="118"/>
      <c r="H333" s="118"/>
      <c r="I333" s="118"/>
      <c r="J333" s="118"/>
      <c r="K333" s="118"/>
      <c r="L333" s="118"/>
      <c r="M333" s="118"/>
      <c r="N333" s="118"/>
      <c r="O333" s="118"/>
      <c r="P333" s="118"/>
    </row>
    <row r="334" spans="1:16" s="125" customFormat="1" x14ac:dyDescent="0.3">
      <c r="A334" s="118"/>
      <c r="B334" s="118"/>
      <c r="C334" s="118"/>
      <c r="D334" s="118"/>
      <c r="E334" s="118"/>
      <c r="F334" s="118"/>
      <c r="G334" s="118"/>
      <c r="H334" s="118"/>
      <c r="I334" s="118"/>
      <c r="J334" s="118"/>
      <c r="K334" s="118"/>
      <c r="L334" s="118"/>
      <c r="M334" s="118"/>
      <c r="N334" s="118"/>
      <c r="O334" s="118"/>
      <c r="P334" s="118"/>
    </row>
    <row r="335" spans="1:16" s="125" customFormat="1" x14ac:dyDescent="0.3">
      <c r="A335" s="118"/>
      <c r="B335" s="118"/>
      <c r="C335" s="118"/>
      <c r="D335" s="118"/>
      <c r="E335" s="118"/>
      <c r="F335" s="118"/>
      <c r="G335" s="118"/>
      <c r="H335" s="118"/>
      <c r="I335" s="118"/>
      <c r="J335" s="118"/>
      <c r="K335" s="118"/>
      <c r="L335" s="118"/>
      <c r="M335" s="118"/>
      <c r="N335" s="118"/>
      <c r="O335" s="118"/>
      <c r="P335" s="118"/>
    </row>
    <row r="336" spans="1:16" s="125" customFormat="1" x14ac:dyDescent="0.3">
      <c r="A336" s="118"/>
      <c r="B336" s="118"/>
      <c r="C336" s="118"/>
      <c r="D336" s="118"/>
      <c r="E336" s="118"/>
      <c r="F336" s="118"/>
      <c r="G336" s="118"/>
      <c r="H336" s="118"/>
      <c r="I336" s="118"/>
      <c r="J336" s="118"/>
      <c r="K336" s="118"/>
      <c r="L336" s="118"/>
      <c r="M336" s="118"/>
      <c r="N336" s="118"/>
      <c r="O336" s="118"/>
      <c r="P336" s="118"/>
    </row>
    <row r="337" spans="1:16" s="125" customFormat="1" x14ac:dyDescent="0.3">
      <c r="A337" s="118"/>
      <c r="B337" s="118"/>
      <c r="C337" s="118"/>
      <c r="D337" s="118"/>
      <c r="E337" s="118"/>
      <c r="F337" s="118"/>
      <c r="G337" s="118"/>
      <c r="H337" s="118"/>
      <c r="I337" s="118"/>
      <c r="J337" s="118"/>
      <c r="K337" s="118"/>
      <c r="L337" s="118"/>
      <c r="M337" s="118"/>
      <c r="N337" s="118"/>
      <c r="O337" s="118"/>
      <c r="P337" s="118"/>
    </row>
    <row r="338" spans="1:16" s="125" customFormat="1" x14ac:dyDescent="0.3">
      <c r="A338" s="118"/>
      <c r="B338" s="118"/>
      <c r="C338" s="118"/>
      <c r="D338" s="118"/>
      <c r="E338" s="118"/>
      <c r="F338" s="118"/>
      <c r="G338" s="118"/>
      <c r="H338" s="118"/>
      <c r="I338" s="118"/>
      <c r="J338" s="118"/>
      <c r="K338" s="118"/>
      <c r="L338" s="118"/>
      <c r="M338" s="118"/>
      <c r="N338" s="118"/>
      <c r="O338" s="118"/>
      <c r="P338" s="118"/>
    </row>
    <row r="339" spans="1:16" s="125" customFormat="1" x14ac:dyDescent="0.3">
      <c r="A339" s="118"/>
      <c r="B339" s="118"/>
      <c r="C339" s="118"/>
      <c r="D339" s="118"/>
      <c r="E339" s="118"/>
      <c r="F339" s="118"/>
      <c r="G339" s="118"/>
      <c r="H339" s="118"/>
      <c r="I339" s="118"/>
      <c r="J339" s="118"/>
      <c r="K339" s="118"/>
      <c r="L339" s="118"/>
      <c r="M339" s="118"/>
      <c r="N339" s="118"/>
      <c r="O339" s="118"/>
      <c r="P339" s="118"/>
    </row>
    <row r="340" spans="1:16" s="125" customFormat="1" x14ac:dyDescent="0.3">
      <c r="A340" s="118"/>
      <c r="B340" s="118"/>
      <c r="C340" s="118"/>
      <c r="D340" s="118"/>
      <c r="E340" s="118"/>
      <c r="F340" s="118"/>
      <c r="G340" s="118"/>
      <c r="H340" s="118"/>
      <c r="I340" s="118"/>
      <c r="J340" s="118"/>
      <c r="K340" s="118"/>
      <c r="L340" s="118"/>
      <c r="M340" s="118"/>
      <c r="N340" s="118"/>
      <c r="O340" s="118"/>
      <c r="P340" s="118"/>
    </row>
    <row r="341" spans="1:16" s="125" customFormat="1" x14ac:dyDescent="0.3">
      <c r="A341" s="118"/>
      <c r="B341" s="118"/>
      <c r="C341" s="118"/>
      <c r="D341" s="118"/>
      <c r="E341" s="118"/>
      <c r="F341" s="118"/>
      <c r="G341" s="118"/>
      <c r="H341" s="118"/>
      <c r="I341" s="118"/>
      <c r="J341" s="118"/>
      <c r="K341" s="118"/>
      <c r="L341" s="118"/>
      <c r="M341" s="118"/>
      <c r="N341" s="118"/>
      <c r="O341" s="118"/>
      <c r="P341" s="118"/>
    </row>
    <row r="342" spans="1:16" s="125" customFormat="1" x14ac:dyDescent="0.3">
      <c r="A342" s="118"/>
      <c r="B342" s="118"/>
      <c r="C342" s="118"/>
      <c r="D342" s="118"/>
      <c r="E342" s="118"/>
      <c r="F342" s="118"/>
      <c r="G342" s="118"/>
      <c r="H342" s="118"/>
      <c r="I342" s="118"/>
      <c r="J342" s="118"/>
      <c r="K342" s="118"/>
      <c r="L342" s="118"/>
      <c r="M342" s="118"/>
      <c r="N342" s="118"/>
      <c r="O342" s="118"/>
      <c r="P342" s="118"/>
    </row>
    <row r="343" spans="1:16" s="125" customFormat="1" x14ac:dyDescent="0.3">
      <c r="A343" s="118"/>
      <c r="B343" s="118"/>
      <c r="C343" s="118"/>
      <c r="D343" s="118"/>
      <c r="E343" s="118"/>
      <c r="F343" s="118"/>
      <c r="G343" s="118"/>
      <c r="H343" s="118"/>
      <c r="I343" s="118"/>
      <c r="J343" s="118"/>
      <c r="K343" s="118"/>
      <c r="L343" s="118"/>
      <c r="M343" s="118"/>
      <c r="N343" s="118"/>
      <c r="O343" s="118"/>
      <c r="P343" s="118"/>
    </row>
    <row r="344" spans="1:16" s="125" customFormat="1" x14ac:dyDescent="0.3">
      <c r="A344" s="118"/>
      <c r="B344" s="118"/>
      <c r="C344" s="118"/>
      <c r="D344" s="118"/>
      <c r="E344" s="118"/>
      <c r="F344" s="118"/>
      <c r="G344" s="118"/>
      <c r="H344" s="118"/>
      <c r="I344" s="118"/>
      <c r="J344" s="118"/>
      <c r="K344" s="118"/>
      <c r="L344" s="118"/>
      <c r="M344" s="118"/>
      <c r="N344" s="118"/>
      <c r="O344" s="118"/>
      <c r="P344" s="118"/>
    </row>
    <row r="345" spans="1:16" s="125" customFormat="1" x14ac:dyDescent="0.3">
      <c r="A345" s="118"/>
      <c r="B345" s="118"/>
      <c r="C345" s="118"/>
      <c r="D345" s="118"/>
      <c r="E345" s="118"/>
      <c r="F345" s="118"/>
      <c r="G345" s="118"/>
      <c r="H345" s="118"/>
      <c r="I345" s="118"/>
      <c r="J345" s="118"/>
      <c r="K345" s="118"/>
      <c r="L345" s="118"/>
      <c r="M345" s="118"/>
      <c r="N345" s="118"/>
      <c r="O345" s="118"/>
      <c r="P345" s="118"/>
    </row>
    <row r="346" spans="1:16" s="125" customFormat="1" x14ac:dyDescent="0.3">
      <c r="A346" s="118"/>
      <c r="B346" s="118"/>
      <c r="C346" s="118"/>
      <c r="D346" s="118"/>
      <c r="E346" s="118"/>
      <c r="F346" s="118"/>
      <c r="G346" s="118"/>
      <c r="H346" s="118"/>
      <c r="I346" s="118"/>
      <c r="J346" s="118"/>
      <c r="K346" s="118"/>
      <c r="L346" s="118"/>
      <c r="M346" s="118"/>
      <c r="N346" s="118"/>
      <c r="O346" s="118"/>
      <c r="P346" s="118"/>
    </row>
    <row r="347" spans="1:16" s="125" customFormat="1" x14ac:dyDescent="0.3">
      <c r="A347" s="118"/>
      <c r="B347" s="118"/>
      <c r="C347" s="118"/>
      <c r="D347" s="118"/>
      <c r="E347" s="118"/>
      <c r="F347" s="118"/>
      <c r="G347" s="118"/>
      <c r="H347" s="118"/>
      <c r="I347" s="118"/>
      <c r="J347" s="118"/>
      <c r="K347" s="118"/>
      <c r="L347" s="118"/>
      <c r="M347" s="118"/>
      <c r="N347" s="118"/>
      <c r="O347" s="118"/>
      <c r="P347" s="118"/>
    </row>
    <row r="348" spans="1:16" s="125" customFormat="1" x14ac:dyDescent="0.3">
      <c r="A348" s="118"/>
      <c r="B348" s="118"/>
      <c r="C348" s="118"/>
      <c r="D348" s="118"/>
      <c r="E348" s="118"/>
      <c r="F348" s="118"/>
      <c r="G348" s="118"/>
      <c r="H348" s="118"/>
      <c r="I348" s="118"/>
      <c r="J348" s="118"/>
      <c r="K348" s="118"/>
      <c r="L348" s="118"/>
      <c r="M348" s="118"/>
      <c r="N348" s="118"/>
      <c r="O348" s="118"/>
      <c r="P348" s="118"/>
    </row>
    <row r="349" spans="1:16" s="125" customFormat="1" x14ac:dyDescent="0.3">
      <c r="A349" s="118"/>
      <c r="B349" s="118"/>
      <c r="C349" s="118"/>
      <c r="D349" s="118"/>
      <c r="E349" s="118"/>
      <c r="F349" s="118"/>
      <c r="G349" s="118"/>
      <c r="H349" s="118"/>
      <c r="I349" s="118"/>
      <c r="J349" s="118"/>
      <c r="K349" s="118"/>
      <c r="L349" s="118"/>
      <c r="M349" s="118"/>
      <c r="N349" s="118"/>
      <c r="O349" s="118"/>
      <c r="P349" s="118"/>
    </row>
    <row r="350" spans="1:16" s="125" customFormat="1" x14ac:dyDescent="0.3">
      <c r="A350" s="118"/>
      <c r="B350" s="118"/>
      <c r="C350" s="118"/>
      <c r="D350" s="118"/>
      <c r="E350" s="118"/>
      <c r="F350" s="118"/>
      <c r="G350" s="118"/>
      <c r="H350" s="118"/>
      <c r="I350" s="118"/>
      <c r="J350" s="118"/>
      <c r="K350" s="118"/>
      <c r="L350" s="118"/>
      <c r="M350" s="118"/>
      <c r="N350" s="118"/>
      <c r="O350" s="118"/>
      <c r="P350" s="118"/>
    </row>
    <row r="351" spans="1:16" s="125" customFormat="1" x14ac:dyDescent="0.3">
      <c r="A351" s="118"/>
      <c r="B351" s="118"/>
      <c r="C351" s="118"/>
      <c r="D351" s="118"/>
      <c r="E351" s="118"/>
      <c r="F351" s="118"/>
      <c r="G351" s="118"/>
      <c r="H351" s="118"/>
      <c r="I351" s="118"/>
      <c r="J351" s="118"/>
      <c r="K351" s="118"/>
      <c r="L351" s="118"/>
      <c r="M351" s="118"/>
      <c r="N351" s="118"/>
      <c r="O351" s="118"/>
      <c r="P351" s="118"/>
    </row>
    <row r="352" spans="1:16" s="125" customFormat="1" x14ac:dyDescent="0.3">
      <c r="A352" s="118"/>
      <c r="B352" s="118"/>
      <c r="C352" s="118"/>
      <c r="D352" s="118"/>
      <c r="E352" s="118"/>
      <c r="F352" s="118"/>
      <c r="G352" s="118"/>
      <c r="H352" s="118"/>
      <c r="I352" s="118"/>
      <c r="J352" s="118"/>
      <c r="K352" s="118"/>
      <c r="L352" s="118"/>
      <c r="M352" s="118"/>
      <c r="N352" s="118"/>
      <c r="O352" s="118"/>
      <c r="P352" s="118"/>
    </row>
    <row r="353" spans="1:16" s="125" customFormat="1" x14ac:dyDescent="0.3">
      <c r="A353" s="118"/>
      <c r="B353" s="118"/>
      <c r="C353" s="118"/>
      <c r="D353" s="118"/>
      <c r="E353" s="118"/>
      <c r="F353" s="118"/>
      <c r="G353" s="118"/>
      <c r="H353" s="118"/>
      <c r="I353" s="118"/>
      <c r="J353" s="118"/>
      <c r="K353" s="118"/>
      <c r="L353" s="118"/>
      <c r="M353" s="118"/>
      <c r="N353" s="118"/>
      <c r="O353" s="118"/>
      <c r="P353" s="118"/>
    </row>
    <row r="354" spans="1:16" s="125" customFormat="1" x14ac:dyDescent="0.3">
      <c r="A354" s="118"/>
      <c r="B354" s="118"/>
      <c r="C354" s="118"/>
      <c r="D354" s="118"/>
      <c r="E354" s="118"/>
      <c r="F354" s="118"/>
      <c r="G354" s="118"/>
      <c r="H354" s="118"/>
      <c r="I354" s="118"/>
      <c r="J354" s="118"/>
      <c r="K354" s="118"/>
      <c r="L354" s="118"/>
      <c r="M354" s="118"/>
      <c r="N354" s="118"/>
      <c r="O354" s="118"/>
      <c r="P354" s="118"/>
    </row>
    <row r="355" spans="1:16" s="125" customFormat="1" x14ac:dyDescent="0.3">
      <c r="A355" s="118"/>
      <c r="B355" s="118"/>
      <c r="C355" s="118"/>
      <c r="D355" s="118"/>
      <c r="E355" s="118"/>
      <c r="F355" s="118"/>
      <c r="G355" s="118"/>
      <c r="H355" s="118"/>
      <c r="I355" s="118"/>
      <c r="J355" s="118"/>
      <c r="K355" s="118"/>
      <c r="L355" s="118"/>
      <c r="M355" s="118"/>
      <c r="N355" s="118"/>
      <c r="O355" s="118"/>
      <c r="P355" s="118"/>
    </row>
    <row r="356" spans="1:16" s="125" customFormat="1" x14ac:dyDescent="0.3">
      <c r="A356" s="118"/>
      <c r="B356" s="118"/>
      <c r="C356" s="118"/>
      <c r="D356" s="118"/>
      <c r="E356" s="118"/>
      <c r="F356" s="118"/>
      <c r="G356" s="118"/>
      <c r="H356" s="118"/>
      <c r="I356" s="118"/>
      <c r="J356" s="118"/>
      <c r="K356" s="118"/>
      <c r="L356" s="118"/>
      <c r="M356" s="118"/>
      <c r="N356" s="118"/>
      <c r="O356" s="118"/>
      <c r="P356" s="118"/>
    </row>
    <row r="357" spans="1:16" s="125" customFormat="1" x14ac:dyDescent="0.3">
      <c r="A357" s="118"/>
      <c r="B357" s="118"/>
      <c r="C357" s="118"/>
      <c r="D357" s="118"/>
      <c r="E357" s="118"/>
      <c r="F357" s="118"/>
      <c r="G357" s="118"/>
      <c r="H357" s="118"/>
      <c r="I357" s="118"/>
      <c r="J357" s="118"/>
      <c r="K357" s="118"/>
      <c r="L357" s="118"/>
      <c r="M357" s="118"/>
      <c r="N357" s="118"/>
      <c r="O357" s="118"/>
      <c r="P357" s="118"/>
    </row>
    <row r="358" spans="1:16" s="125" customFormat="1" x14ac:dyDescent="0.3">
      <c r="A358" s="118"/>
      <c r="B358" s="118"/>
      <c r="C358" s="118"/>
      <c r="D358" s="118"/>
      <c r="E358" s="118"/>
      <c r="F358" s="118"/>
      <c r="G358" s="118"/>
      <c r="H358" s="118"/>
      <c r="I358" s="118"/>
      <c r="J358" s="118"/>
      <c r="K358" s="118"/>
      <c r="L358" s="118"/>
      <c r="M358" s="118"/>
      <c r="N358" s="118"/>
      <c r="O358" s="118"/>
      <c r="P358" s="118"/>
    </row>
    <row r="359" spans="1:16" s="125" customFormat="1" x14ac:dyDescent="0.3">
      <c r="A359" s="118"/>
      <c r="B359" s="118"/>
      <c r="C359" s="118"/>
      <c r="D359" s="118"/>
      <c r="E359" s="118"/>
      <c r="F359" s="118"/>
      <c r="G359" s="118"/>
      <c r="H359" s="118"/>
      <c r="I359" s="118"/>
      <c r="J359" s="118"/>
      <c r="K359" s="118"/>
      <c r="L359" s="118"/>
      <c r="M359" s="118"/>
      <c r="N359" s="118"/>
      <c r="O359" s="118"/>
      <c r="P359" s="118"/>
    </row>
    <row r="360" spans="1:16" s="125" customFormat="1" x14ac:dyDescent="0.3">
      <c r="A360" s="118"/>
      <c r="B360" s="118"/>
      <c r="C360" s="118"/>
      <c r="D360" s="118"/>
      <c r="E360" s="118"/>
      <c r="F360" s="118"/>
      <c r="G360" s="118"/>
      <c r="H360" s="118"/>
      <c r="I360" s="118"/>
      <c r="J360" s="118"/>
      <c r="K360" s="118"/>
      <c r="L360" s="118"/>
      <c r="M360" s="118"/>
      <c r="N360" s="118"/>
      <c r="O360" s="118"/>
      <c r="P360" s="118"/>
    </row>
    <row r="361" spans="1:16" s="125" customFormat="1" x14ac:dyDescent="0.3">
      <c r="A361" s="118"/>
      <c r="B361" s="118"/>
      <c r="C361" s="118"/>
      <c r="D361" s="118"/>
      <c r="E361" s="118"/>
      <c r="F361" s="118"/>
      <c r="G361" s="118"/>
      <c r="H361" s="118"/>
      <c r="I361" s="118"/>
      <c r="J361" s="118"/>
      <c r="K361" s="118"/>
      <c r="L361" s="118"/>
      <c r="M361" s="118"/>
      <c r="N361" s="118"/>
      <c r="O361" s="118"/>
      <c r="P361" s="118"/>
    </row>
    <row r="362" spans="1:16" s="125" customFormat="1" x14ac:dyDescent="0.3">
      <c r="A362" s="118"/>
      <c r="B362" s="118"/>
      <c r="C362" s="118"/>
      <c r="D362" s="118"/>
      <c r="E362" s="118"/>
      <c r="F362" s="118"/>
      <c r="G362" s="118"/>
      <c r="H362" s="118"/>
      <c r="I362" s="118"/>
      <c r="J362" s="118"/>
      <c r="K362" s="118"/>
      <c r="L362" s="118"/>
      <c r="M362" s="118"/>
      <c r="N362" s="118"/>
      <c r="O362" s="118"/>
      <c r="P362" s="118"/>
    </row>
    <row r="363" spans="1:16" s="125" customFormat="1" x14ac:dyDescent="0.3">
      <c r="A363" s="118"/>
      <c r="B363" s="118"/>
      <c r="C363" s="118"/>
      <c r="D363" s="118"/>
      <c r="E363" s="118"/>
      <c r="F363" s="118"/>
      <c r="G363" s="118"/>
      <c r="H363" s="118"/>
      <c r="I363" s="118"/>
      <c r="J363" s="118"/>
      <c r="K363" s="118"/>
      <c r="L363" s="118"/>
      <c r="M363" s="118"/>
      <c r="N363" s="118"/>
      <c r="O363" s="118"/>
      <c r="P363" s="118"/>
    </row>
    <row r="364" spans="1:16" s="125" customFormat="1" x14ac:dyDescent="0.3">
      <c r="A364" s="118"/>
      <c r="B364" s="118"/>
      <c r="C364" s="118"/>
      <c r="D364" s="118"/>
      <c r="E364" s="118"/>
      <c r="F364" s="118"/>
      <c r="G364" s="118"/>
      <c r="H364" s="118"/>
      <c r="I364" s="118"/>
      <c r="J364" s="118"/>
      <c r="K364" s="118"/>
      <c r="L364" s="118"/>
      <c r="M364" s="118"/>
      <c r="N364" s="118"/>
      <c r="O364" s="118"/>
      <c r="P364" s="118"/>
    </row>
    <row r="365" spans="1:16" s="125" customFormat="1" x14ac:dyDescent="0.3">
      <c r="A365" s="118"/>
      <c r="B365" s="118"/>
      <c r="C365" s="118"/>
      <c r="D365" s="118"/>
      <c r="E365" s="118"/>
      <c r="F365" s="118"/>
      <c r="G365" s="118"/>
      <c r="H365" s="118"/>
      <c r="I365" s="118"/>
      <c r="J365" s="118"/>
      <c r="K365" s="118"/>
      <c r="L365" s="118"/>
      <c r="M365" s="118"/>
      <c r="N365" s="118"/>
      <c r="O365" s="118"/>
      <c r="P365" s="118"/>
    </row>
    <row r="366" spans="1:16" s="125" customFormat="1" x14ac:dyDescent="0.3">
      <c r="A366" s="118"/>
      <c r="B366" s="118"/>
      <c r="C366" s="118"/>
      <c r="D366" s="118"/>
      <c r="E366" s="118"/>
      <c r="F366" s="118"/>
      <c r="G366" s="118"/>
      <c r="H366" s="118"/>
      <c r="I366" s="118"/>
      <c r="J366" s="118"/>
      <c r="K366" s="118"/>
      <c r="L366" s="118"/>
      <c r="M366" s="118"/>
      <c r="N366" s="118"/>
      <c r="O366" s="118"/>
      <c r="P366" s="118"/>
    </row>
    <row r="367" spans="1:16" s="125" customFormat="1" x14ac:dyDescent="0.3">
      <c r="A367" s="118"/>
      <c r="B367" s="118"/>
      <c r="C367" s="118"/>
      <c r="D367" s="118"/>
      <c r="E367" s="118"/>
      <c r="F367" s="118"/>
      <c r="G367" s="118"/>
      <c r="H367" s="118"/>
      <c r="I367" s="118"/>
      <c r="J367" s="118"/>
      <c r="K367" s="118"/>
      <c r="L367" s="118"/>
      <c r="M367" s="118"/>
      <c r="N367" s="118"/>
      <c r="O367" s="118"/>
      <c r="P367" s="118"/>
    </row>
    <row r="368" spans="1:16" s="125" customFormat="1" x14ac:dyDescent="0.3">
      <c r="A368" s="118"/>
      <c r="B368" s="118"/>
      <c r="C368" s="118"/>
      <c r="D368" s="118"/>
      <c r="E368" s="118"/>
      <c r="F368" s="118"/>
      <c r="G368" s="118"/>
      <c r="H368" s="118"/>
      <c r="I368" s="118"/>
      <c r="J368" s="118"/>
      <c r="K368" s="118"/>
      <c r="L368" s="118"/>
      <c r="M368" s="118"/>
      <c r="N368" s="118"/>
      <c r="O368" s="118"/>
      <c r="P368" s="118"/>
    </row>
    <row r="369" spans="1:16" s="125" customFormat="1" x14ac:dyDescent="0.3">
      <c r="A369" s="118"/>
      <c r="B369" s="118"/>
      <c r="C369" s="118"/>
      <c r="D369" s="118"/>
      <c r="E369" s="118"/>
      <c r="F369" s="118"/>
      <c r="G369" s="118"/>
      <c r="H369" s="118"/>
      <c r="I369" s="118"/>
      <c r="J369" s="118"/>
      <c r="K369" s="118"/>
      <c r="L369" s="118"/>
      <c r="M369" s="118"/>
      <c r="N369" s="118"/>
      <c r="O369" s="118"/>
      <c r="P369" s="118"/>
    </row>
    <row r="370" spans="1:16" s="125" customFormat="1" x14ac:dyDescent="0.3">
      <c r="A370" s="118"/>
      <c r="B370" s="118"/>
      <c r="C370" s="118"/>
      <c r="D370" s="118"/>
      <c r="E370" s="118"/>
      <c r="F370" s="118"/>
      <c r="G370" s="118"/>
      <c r="H370" s="118"/>
      <c r="I370" s="118"/>
      <c r="J370" s="118"/>
      <c r="K370" s="118"/>
      <c r="L370" s="118"/>
      <c r="M370" s="118"/>
      <c r="N370" s="118"/>
      <c r="O370" s="118"/>
      <c r="P370" s="118"/>
    </row>
    <row r="371" spans="1:16" s="125" customFormat="1" x14ac:dyDescent="0.3">
      <c r="A371" s="118"/>
      <c r="B371" s="118"/>
      <c r="C371" s="118"/>
      <c r="D371" s="118"/>
      <c r="E371" s="118"/>
      <c r="F371" s="118"/>
      <c r="G371" s="118"/>
      <c r="H371" s="118"/>
      <c r="I371" s="118"/>
      <c r="J371" s="118"/>
      <c r="K371" s="118"/>
      <c r="L371" s="118"/>
      <c r="M371" s="118"/>
      <c r="N371" s="118"/>
      <c r="O371" s="118"/>
      <c r="P371" s="118"/>
    </row>
    <row r="372" spans="1:16" s="125" customFormat="1" x14ac:dyDescent="0.3">
      <c r="A372" s="118"/>
      <c r="B372" s="118"/>
      <c r="C372" s="118"/>
      <c r="D372" s="118"/>
      <c r="E372" s="118"/>
      <c r="F372" s="118"/>
      <c r="G372" s="118"/>
      <c r="H372" s="118"/>
      <c r="I372" s="118"/>
      <c r="J372" s="118"/>
      <c r="K372" s="118"/>
      <c r="L372" s="118"/>
      <c r="M372" s="118"/>
      <c r="N372" s="118"/>
      <c r="O372" s="118"/>
      <c r="P372" s="118"/>
    </row>
    <row r="373" spans="1:16" s="125" customFormat="1" x14ac:dyDescent="0.3">
      <c r="A373" s="118"/>
      <c r="B373" s="118"/>
      <c r="C373" s="118"/>
      <c r="D373" s="118"/>
      <c r="E373" s="118"/>
      <c r="F373" s="118"/>
      <c r="G373" s="118"/>
      <c r="H373" s="118"/>
      <c r="I373" s="118"/>
      <c r="J373" s="118"/>
      <c r="K373" s="118"/>
      <c r="L373" s="118"/>
      <c r="M373" s="118"/>
      <c r="N373" s="118"/>
      <c r="O373" s="118"/>
      <c r="P373" s="118"/>
    </row>
    <row r="374" spans="1:16" s="125" customFormat="1" x14ac:dyDescent="0.3">
      <c r="A374" s="118"/>
      <c r="B374" s="118"/>
      <c r="C374" s="118"/>
      <c r="D374" s="118"/>
      <c r="E374" s="118"/>
      <c r="F374" s="118"/>
      <c r="G374" s="118"/>
      <c r="H374" s="118"/>
      <c r="I374" s="118"/>
      <c r="J374" s="118"/>
      <c r="K374" s="118"/>
      <c r="L374" s="118"/>
      <c r="M374" s="118"/>
      <c r="N374" s="118"/>
      <c r="O374" s="118"/>
      <c r="P374" s="118"/>
    </row>
    <row r="375" spans="1:16" s="125" customFormat="1" x14ac:dyDescent="0.3">
      <c r="A375" s="118"/>
      <c r="B375" s="118"/>
      <c r="C375" s="118"/>
      <c r="D375" s="118"/>
      <c r="E375" s="118"/>
      <c r="F375" s="118"/>
      <c r="G375" s="118"/>
      <c r="H375" s="118"/>
      <c r="I375" s="118"/>
      <c r="J375" s="118"/>
      <c r="K375" s="118"/>
      <c r="L375" s="118"/>
      <c r="M375" s="118"/>
      <c r="N375" s="118"/>
      <c r="O375" s="118"/>
      <c r="P375" s="118"/>
    </row>
    <row r="376" spans="1:16" s="125" customFormat="1" x14ac:dyDescent="0.3">
      <c r="A376" s="118"/>
      <c r="B376" s="118"/>
      <c r="C376" s="118"/>
      <c r="D376" s="118"/>
      <c r="E376" s="118"/>
      <c r="F376" s="118"/>
      <c r="G376" s="118"/>
      <c r="H376" s="118"/>
      <c r="I376" s="118"/>
      <c r="J376" s="118"/>
      <c r="K376" s="118"/>
      <c r="L376" s="118"/>
      <c r="M376" s="118"/>
      <c r="N376" s="118"/>
      <c r="O376" s="118"/>
      <c r="P376" s="118"/>
    </row>
    <row r="377" spans="1:16" s="125" customFormat="1" x14ac:dyDescent="0.3">
      <c r="A377" s="118"/>
      <c r="B377" s="118"/>
      <c r="C377" s="118"/>
      <c r="D377" s="118"/>
      <c r="E377" s="118"/>
      <c r="F377" s="118"/>
      <c r="G377" s="118"/>
      <c r="H377" s="118"/>
      <c r="I377" s="118"/>
      <c r="J377" s="118"/>
      <c r="K377" s="118"/>
      <c r="L377" s="118"/>
      <c r="M377" s="118"/>
      <c r="N377" s="118"/>
      <c r="O377" s="118"/>
      <c r="P377" s="118"/>
    </row>
    <row r="378" spans="1:16" s="125" customFormat="1" x14ac:dyDescent="0.3">
      <c r="A378" s="118"/>
      <c r="B378" s="118"/>
      <c r="C378" s="118"/>
      <c r="D378" s="118"/>
      <c r="E378" s="118"/>
      <c r="F378" s="118"/>
      <c r="G378" s="118"/>
      <c r="H378" s="118"/>
      <c r="I378" s="118"/>
      <c r="J378" s="118"/>
      <c r="K378" s="118"/>
      <c r="L378" s="118"/>
      <c r="M378" s="118"/>
      <c r="N378" s="118"/>
      <c r="O378" s="118"/>
      <c r="P378" s="118"/>
    </row>
    <row r="379" spans="1:16" s="125" customFormat="1" x14ac:dyDescent="0.3">
      <c r="A379" s="118"/>
      <c r="B379" s="118"/>
      <c r="C379" s="118"/>
      <c r="D379" s="118"/>
      <c r="E379" s="118"/>
      <c r="F379" s="118"/>
      <c r="G379" s="118"/>
      <c r="H379" s="118"/>
      <c r="I379" s="118"/>
      <c r="J379" s="118"/>
      <c r="K379" s="118"/>
      <c r="L379" s="118"/>
      <c r="M379" s="118"/>
      <c r="N379" s="118"/>
      <c r="O379" s="118"/>
      <c r="P379" s="118"/>
    </row>
    <row r="380" spans="1:16" s="125" customFormat="1" x14ac:dyDescent="0.3">
      <c r="A380" s="118"/>
      <c r="B380" s="118"/>
      <c r="C380" s="118"/>
      <c r="D380" s="118"/>
      <c r="E380" s="118"/>
      <c r="F380" s="118"/>
      <c r="G380" s="118"/>
      <c r="H380" s="118"/>
      <c r="I380" s="118"/>
      <c r="J380" s="118"/>
      <c r="K380" s="118"/>
      <c r="L380" s="118"/>
      <c r="M380" s="118"/>
      <c r="N380" s="118"/>
      <c r="O380" s="118"/>
      <c r="P380" s="118"/>
    </row>
    <row r="381" spans="1:16" s="125" customFormat="1" x14ac:dyDescent="0.3">
      <c r="A381" s="118"/>
      <c r="B381" s="118"/>
      <c r="C381" s="118"/>
      <c r="D381" s="118"/>
      <c r="E381" s="118"/>
      <c r="F381" s="118"/>
      <c r="G381" s="118"/>
      <c r="H381" s="118"/>
      <c r="I381" s="118"/>
      <c r="J381" s="118"/>
      <c r="K381" s="118"/>
      <c r="L381" s="118"/>
      <c r="M381" s="118"/>
      <c r="N381" s="118"/>
      <c r="O381" s="118"/>
      <c r="P381" s="118"/>
    </row>
    <row r="382" spans="1:16" s="125" customFormat="1" x14ac:dyDescent="0.3">
      <c r="A382" s="118"/>
      <c r="B382" s="118"/>
      <c r="C382" s="118"/>
      <c r="D382" s="118"/>
      <c r="E382" s="118"/>
      <c r="F382" s="118"/>
      <c r="G382" s="118"/>
      <c r="H382" s="118"/>
      <c r="I382" s="118"/>
      <c r="J382" s="118"/>
      <c r="K382" s="118"/>
      <c r="L382" s="118"/>
      <c r="M382" s="118"/>
      <c r="N382" s="118"/>
      <c r="O382" s="118"/>
      <c r="P382" s="118"/>
    </row>
    <row r="383" spans="1:16" s="125" customFormat="1" x14ac:dyDescent="0.3">
      <c r="A383" s="118"/>
      <c r="B383" s="118"/>
      <c r="C383" s="118"/>
      <c r="D383" s="118"/>
      <c r="E383" s="118"/>
      <c r="F383" s="118"/>
      <c r="G383" s="118"/>
      <c r="H383" s="118"/>
      <c r="I383" s="118"/>
      <c r="J383" s="118"/>
      <c r="K383" s="118"/>
      <c r="L383" s="118"/>
      <c r="M383" s="118"/>
      <c r="N383" s="118"/>
      <c r="O383" s="118"/>
      <c r="P383" s="118"/>
    </row>
    <row r="384" spans="1:16" s="125" customFormat="1" x14ac:dyDescent="0.3">
      <c r="A384" s="118"/>
      <c r="B384" s="118"/>
      <c r="C384" s="118"/>
      <c r="D384" s="118"/>
      <c r="E384" s="118"/>
      <c r="F384" s="118"/>
      <c r="G384" s="118"/>
      <c r="H384" s="118"/>
      <c r="I384" s="118"/>
      <c r="J384" s="118"/>
      <c r="K384" s="118"/>
      <c r="L384" s="118"/>
      <c r="M384" s="118"/>
      <c r="N384" s="118"/>
      <c r="O384" s="118"/>
      <c r="P384" s="118"/>
    </row>
    <row r="385" spans="1:16" s="125" customFormat="1" x14ac:dyDescent="0.3">
      <c r="A385" s="118"/>
      <c r="B385" s="118"/>
      <c r="C385" s="118"/>
      <c r="D385" s="118"/>
      <c r="E385" s="118"/>
      <c r="F385" s="118"/>
      <c r="G385" s="118"/>
      <c r="H385" s="118"/>
      <c r="I385" s="118"/>
      <c r="J385" s="118"/>
      <c r="K385" s="118"/>
      <c r="L385" s="118"/>
      <c r="M385" s="118"/>
      <c r="N385" s="118"/>
      <c r="O385" s="118"/>
      <c r="P385" s="118"/>
    </row>
    <row r="386" spans="1:16" s="125" customFormat="1" x14ac:dyDescent="0.3">
      <c r="A386" s="118"/>
      <c r="B386" s="118"/>
      <c r="C386" s="118"/>
      <c r="D386" s="118"/>
      <c r="E386" s="118"/>
      <c r="F386" s="118"/>
      <c r="G386" s="118"/>
      <c r="H386" s="118"/>
      <c r="I386" s="118"/>
      <c r="J386" s="118"/>
      <c r="K386" s="118"/>
      <c r="L386" s="118"/>
      <c r="M386" s="118"/>
      <c r="N386" s="118"/>
      <c r="O386" s="118"/>
      <c r="P386" s="118"/>
    </row>
    <row r="387" spans="1:16" s="125" customFormat="1" x14ac:dyDescent="0.3">
      <c r="A387" s="118"/>
      <c r="B387" s="118"/>
      <c r="C387" s="118"/>
      <c r="D387" s="118"/>
      <c r="E387" s="118"/>
      <c r="F387" s="118"/>
      <c r="G387" s="118"/>
      <c r="H387" s="118"/>
      <c r="I387" s="118"/>
      <c r="J387" s="118"/>
      <c r="K387" s="118"/>
      <c r="L387" s="118"/>
      <c r="M387" s="118"/>
      <c r="N387" s="118"/>
      <c r="O387" s="118"/>
      <c r="P387" s="118"/>
    </row>
    <row r="388" spans="1:16" s="125" customFormat="1" x14ac:dyDescent="0.3">
      <c r="A388" s="118"/>
      <c r="B388" s="118"/>
      <c r="C388" s="118"/>
      <c r="D388" s="118"/>
      <c r="E388" s="118"/>
      <c r="F388" s="118"/>
      <c r="G388" s="118"/>
      <c r="H388" s="118"/>
      <c r="I388" s="118"/>
      <c r="J388" s="118"/>
      <c r="K388" s="118"/>
      <c r="L388" s="118"/>
      <c r="M388" s="118"/>
      <c r="N388" s="118"/>
      <c r="O388" s="118"/>
      <c r="P388" s="118"/>
    </row>
    <row r="389" spans="1:16" s="125" customFormat="1" x14ac:dyDescent="0.3">
      <c r="A389" s="118"/>
      <c r="B389" s="118"/>
      <c r="C389" s="118"/>
      <c r="D389" s="118"/>
      <c r="E389" s="118"/>
      <c r="F389" s="118"/>
      <c r="G389" s="118"/>
      <c r="H389" s="118"/>
      <c r="I389" s="118"/>
      <c r="J389" s="118"/>
      <c r="K389" s="118"/>
      <c r="L389" s="118"/>
      <c r="M389" s="118"/>
      <c r="N389" s="118"/>
      <c r="O389" s="118"/>
      <c r="P389" s="118"/>
    </row>
    <row r="390" spans="1:16" s="125" customFormat="1" x14ac:dyDescent="0.3">
      <c r="A390" s="118"/>
      <c r="B390" s="118"/>
      <c r="C390" s="118"/>
      <c r="D390" s="118"/>
      <c r="E390" s="118"/>
      <c r="F390" s="118"/>
      <c r="G390" s="118"/>
      <c r="H390" s="118"/>
      <c r="I390" s="118"/>
      <c r="J390" s="118"/>
      <c r="K390" s="118"/>
      <c r="L390" s="118"/>
      <c r="M390" s="118"/>
      <c r="N390" s="118"/>
      <c r="O390" s="118"/>
      <c r="P390" s="118"/>
    </row>
    <row r="391" spans="1:16" s="125" customFormat="1" x14ac:dyDescent="0.3">
      <c r="A391" s="118"/>
      <c r="B391" s="118"/>
      <c r="C391" s="118"/>
      <c r="D391" s="118"/>
      <c r="E391" s="118"/>
      <c r="F391" s="118"/>
      <c r="G391" s="118"/>
      <c r="H391" s="118"/>
      <c r="I391" s="118"/>
      <c r="J391" s="118"/>
      <c r="K391" s="118"/>
      <c r="L391" s="118"/>
      <c r="M391" s="118"/>
      <c r="N391" s="118"/>
      <c r="O391" s="118"/>
      <c r="P391" s="118"/>
    </row>
    <row r="392" spans="1:16" s="125" customFormat="1" x14ac:dyDescent="0.3">
      <c r="A392" s="118"/>
      <c r="B392" s="118"/>
      <c r="C392" s="118"/>
      <c r="D392" s="118"/>
      <c r="E392" s="118"/>
      <c r="F392" s="118"/>
      <c r="G392" s="118"/>
      <c r="H392" s="118"/>
      <c r="I392" s="118"/>
      <c r="J392" s="118"/>
      <c r="K392" s="118"/>
      <c r="L392" s="118"/>
      <c r="M392" s="118"/>
      <c r="N392" s="118"/>
      <c r="O392" s="118"/>
      <c r="P392" s="118"/>
    </row>
    <row r="393" spans="1:16" s="125" customFormat="1" x14ac:dyDescent="0.3">
      <c r="A393" s="118"/>
      <c r="B393" s="118"/>
      <c r="C393" s="118"/>
      <c r="D393" s="118"/>
      <c r="E393" s="118"/>
      <c r="F393" s="118"/>
      <c r="G393" s="118"/>
      <c r="H393" s="118"/>
      <c r="I393" s="118"/>
      <c r="J393" s="118"/>
      <c r="K393" s="118"/>
      <c r="L393" s="118"/>
      <c r="M393" s="118"/>
      <c r="N393" s="118"/>
      <c r="O393" s="118"/>
      <c r="P393" s="118"/>
    </row>
    <row r="394" spans="1:16" s="125" customFormat="1" x14ac:dyDescent="0.3">
      <c r="A394" s="118"/>
      <c r="B394" s="118"/>
      <c r="C394" s="118"/>
      <c r="D394" s="118"/>
      <c r="E394" s="118"/>
      <c r="F394" s="118"/>
      <c r="G394" s="118"/>
      <c r="H394" s="118"/>
      <c r="I394" s="118"/>
      <c r="J394" s="118"/>
      <c r="K394" s="118"/>
      <c r="L394" s="118"/>
      <c r="M394" s="118"/>
      <c r="N394" s="118"/>
      <c r="O394" s="118"/>
      <c r="P394" s="118"/>
    </row>
    <row r="395" spans="1:16" s="125" customFormat="1" x14ac:dyDescent="0.3">
      <c r="A395" s="118"/>
      <c r="B395" s="118"/>
      <c r="C395" s="118"/>
      <c r="D395" s="118"/>
      <c r="E395" s="118"/>
      <c r="F395" s="118"/>
      <c r="G395" s="118"/>
      <c r="H395" s="118"/>
      <c r="I395" s="118"/>
      <c r="J395" s="118"/>
      <c r="K395" s="118"/>
      <c r="L395" s="118"/>
      <c r="M395" s="118"/>
      <c r="N395" s="118"/>
      <c r="O395" s="118"/>
      <c r="P395" s="118"/>
    </row>
    <row r="396" spans="1:16" s="125" customFormat="1" x14ac:dyDescent="0.3">
      <c r="A396" s="118"/>
      <c r="B396" s="118"/>
      <c r="C396" s="118"/>
      <c r="D396" s="118"/>
      <c r="E396" s="118"/>
      <c r="F396" s="118"/>
      <c r="G396" s="118"/>
      <c r="H396" s="118"/>
      <c r="I396" s="118"/>
      <c r="J396" s="118"/>
      <c r="K396" s="118"/>
      <c r="L396" s="118"/>
      <c r="M396" s="118"/>
      <c r="N396" s="118"/>
      <c r="O396" s="118"/>
      <c r="P396" s="118"/>
    </row>
    <row r="397" spans="1:16" s="125" customFormat="1" x14ac:dyDescent="0.3">
      <c r="A397" s="118"/>
      <c r="B397" s="118"/>
      <c r="C397" s="118"/>
      <c r="D397" s="118"/>
      <c r="E397" s="118"/>
      <c r="F397" s="118"/>
      <c r="G397" s="118"/>
      <c r="H397" s="118"/>
      <c r="I397" s="118"/>
      <c r="J397" s="118"/>
      <c r="K397" s="118"/>
      <c r="L397" s="118"/>
      <c r="M397" s="118"/>
      <c r="N397" s="118"/>
      <c r="O397" s="118"/>
      <c r="P397" s="118"/>
    </row>
    <row r="398" spans="1:16" s="125" customFormat="1" x14ac:dyDescent="0.3">
      <c r="A398" s="118"/>
      <c r="B398" s="118"/>
      <c r="C398" s="118"/>
      <c r="D398" s="118"/>
      <c r="E398" s="118"/>
      <c r="F398" s="118"/>
      <c r="G398" s="118"/>
      <c r="H398" s="118"/>
      <c r="I398" s="118"/>
      <c r="J398" s="118"/>
      <c r="K398" s="118"/>
      <c r="L398" s="118"/>
      <c r="M398" s="118"/>
      <c r="N398" s="118"/>
      <c r="O398" s="118"/>
      <c r="P398" s="118"/>
    </row>
    <row r="399" spans="1:16" s="125" customFormat="1" x14ac:dyDescent="0.3">
      <c r="A399" s="118"/>
      <c r="B399" s="118"/>
      <c r="C399" s="118"/>
      <c r="D399" s="118"/>
      <c r="E399" s="118"/>
      <c r="F399" s="118"/>
      <c r="G399" s="118"/>
      <c r="H399" s="118"/>
      <c r="I399" s="118"/>
      <c r="J399" s="118"/>
      <c r="K399" s="118"/>
      <c r="L399" s="118"/>
      <c r="M399" s="118"/>
      <c r="N399" s="118"/>
      <c r="O399" s="118"/>
      <c r="P399" s="118"/>
    </row>
    <row r="400" spans="1:16" s="125" customFormat="1" x14ac:dyDescent="0.3">
      <c r="A400" s="118"/>
      <c r="B400" s="118"/>
      <c r="C400" s="118"/>
      <c r="D400" s="118"/>
      <c r="E400" s="118"/>
      <c r="F400" s="118"/>
      <c r="G400" s="118"/>
      <c r="H400" s="118"/>
      <c r="I400" s="118"/>
      <c r="J400" s="118"/>
      <c r="K400" s="118"/>
      <c r="L400" s="118"/>
      <c r="M400" s="118"/>
      <c r="N400" s="118"/>
      <c r="O400" s="118"/>
      <c r="P400" s="118"/>
    </row>
    <row r="401" spans="1:16" s="125" customFormat="1" x14ac:dyDescent="0.3">
      <c r="A401" s="118"/>
      <c r="B401" s="118"/>
      <c r="C401" s="118"/>
      <c r="D401" s="118"/>
      <c r="E401" s="118"/>
      <c r="F401" s="118"/>
      <c r="G401" s="118"/>
      <c r="H401" s="118"/>
      <c r="I401" s="118"/>
      <c r="J401" s="118"/>
      <c r="K401" s="118"/>
      <c r="L401" s="118"/>
      <c r="M401" s="118"/>
      <c r="N401" s="118"/>
      <c r="O401" s="118"/>
      <c r="P401" s="118"/>
    </row>
    <row r="402" spans="1:16" s="125" customFormat="1" x14ac:dyDescent="0.3">
      <c r="A402" s="118"/>
      <c r="B402" s="118"/>
      <c r="C402" s="118"/>
      <c r="D402" s="118"/>
      <c r="E402" s="118"/>
      <c r="F402" s="118"/>
      <c r="G402" s="118"/>
      <c r="H402" s="118"/>
      <c r="I402" s="118"/>
      <c r="J402" s="118"/>
      <c r="K402" s="118"/>
      <c r="L402" s="118"/>
      <c r="M402" s="118"/>
      <c r="N402" s="118"/>
      <c r="O402" s="118"/>
      <c r="P402" s="118"/>
    </row>
    <row r="403" spans="1:16" s="125" customFormat="1" x14ac:dyDescent="0.3">
      <c r="A403" s="118"/>
      <c r="B403" s="118"/>
      <c r="C403" s="118"/>
      <c r="D403" s="118"/>
      <c r="E403" s="118"/>
      <c r="F403" s="118"/>
      <c r="G403" s="118"/>
      <c r="H403" s="118"/>
      <c r="I403" s="118"/>
      <c r="J403" s="118"/>
      <c r="K403" s="118"/>
      <c r="L403" s="118"/>
      <c r="M403" s="118"/>
      <c r="N403" s="118"/>
      <c r="O403" s="118"/>
      <c r="P403" s="118"/>
    </row>
    <row r="404" spans="1:16" s="125" customFormat="1" x14ac:dyDescent="0.3">
      <c r="A404" s="118"/>
      <c r="B404" s="118"/>
      <c r="C404" s="118"/>
      <c r="D404" s="118"/>
      <c r="E404" s="118"/>
      <c r="F404" s="118"/>
      <c r="G404" s="118"/>
      <c r="H404" s="118"/>
      <c r="I404" s="118"/>
      <c r="J404" s="118"/>
      <c r="K404" s="118"/>
      <c r="L404" s="118"/>
      <c r="M404" s="118"/>
      <c r="N404" s="118"/>
      <c r="O404" s="118"/>
      <c r="P404" s="118"/>
    </row>
    <row r="405" spans="1:16" s="125" customFormat="1" x14ac:dyDescent="0.3">
      <c r="A405" s="118"/>
      <c r="B405" s="118"/>
      <c r="C405" s="118"/>
      <c r="D405" s="118"/>
      <c r="E405" s="118"/>
      <c r="F405" s="118"/>
      <c r="G405" s="118"/>
      <c r="H405" s="118"/>
      <c r="I405" s="118"/>
      <c r="J405" s="118"/>
      <c r="K405" s="118"/>
      <c r="L405" s="118"/>
      <c r="M405" s="118"/>
      <c r="N405" s="118"/>
      <c r="O405" s="118"/>
      <c r="P405" s="118"/>
    </row>
    <row r="406" spans="1:16" s="125" customFormat="1" x14ac:dyDescent="0.3">
      <c r="A406" s="118"/>
      <c r="B406" s="118"/>
      <c r="C406" s="118"/>
      <c r="D406" s="118"/>
      <c r="E406" s="118"/>
      <c r="F406" s="118"/>
      <c r="G406" s="118"/>
      <c r="H406" s="118"/>
      <c r="I406" s="118"/>
      <c r="J406" s="118"/>
      <c r="K406" s="118"/>
      <c r="L406" s="118"/>
      <c r="M406" s="118"/>
      <c r="N406" s="118"/>
      <c r="O406" s="118"/>
      <c r="P406" s="118"/>
    </row>
    <row r="407" spans="1:16" s="125" customFormat="1" x14ac:dyDescent="0.3">
      <c r="A407" s="118"/>
      <c r="B407" s="118"/>
      <c r="C407" s="118"/>
      <c r="D407" s="118"/>
      <c r="E407" s="118"/>
      <c r="F407" s="118"/>
      <c r="G407" s="118"/>
      <c r="H407" s="118"/>
      <c r="I407" s="118"/>
      <c r="J407" s="118"/>
      <c r="K407" s="118"/>
      <c r="L407" s="118"/>
      <c r="M407" s="118"/>
      <c r="N407" s="118"/>
      <c r="O407" s="118"/>
      <c r="P407" s="118"/>
    </row>
    <row r="408" spans="1:16" s="125" customFormat="1" x14ac:dyDescent="0.3">
      <c r="A408" s="118"/>
      <c r="B408" s="118"/>
      <c r="C408" s="118"/>
      <c r="D408" s="118"/>
      <c r="E408" s="118"/>
      <c r="F408" s="118"/>
      <c r="G408" s="118"/>
      <c r="H408" s="118"/>
      <c r="I408" s="118"/>
      <c r="J408" s="118"/>
      <c r="K408" s="118"/>
      <c r="L408" s="118"/>
      <c r="M408" s="118"/>
      <c r="N408" s="118"/>
      <c r="O408" s="118"/>
      <c r="P408" s="118"/>
    </row>
    <row r="409" spans="1:16" s="125" customFormat="1" x14ac:dyDescent="0.3">
      <c r="A409" s="118"/>
      <c r="B409" s="118"/>
      <c r="C409" s="118"/>
      <c r="D409" s="118"/>
      <c r="E409" s="118"/>
      <c r="F409" s="118"/>
      <c r="G409" s="118"/>
      <c r="H409" s="118"/>
      <c r="I409" s="118"/>
      <c r="J409" s="118"/>
      <c r="K409" s="118"/>
      <c r="L409" s="118"/>
      <c r="M409" s="118"/>
      <c r="N409" s="118"/>
      <c r="O409" s="118"/>
      <c r="P409" s="118"/>
    </row>
    <row r="410" spans="1:16" s="125" customFormat="1" x14ac:dyDescent="0.3">
      <c r="A410" s="118"/>
      <c r="B410" s="118"/>
      <c r="C410" s="118"/>
      <c r="D410" s="118"/>
      <c r="E410" s="118"/>
      <c r="F410" s="118"/>
      <c r="G410" s="118"/>
      <c r="H410" s="118"/>
      <c r="I410" s="118"/>
      <c r="J410" s="118"/>
      <c r="K410" s="118"/>
      <c r="L410" s="118"/>
      <c r="M410" s="118"/>
      <c r="N410" s="118"/>
      <c r="O410" s="118"/>
      <c r="P410" s="118"/>
    </row>
    <row r="411" spans="1:16" s="125" customFormat="1" x14ac:dyDescent="0.3">
      <c r="A411" s="118"/>
      <c r="B411" s="118"/>
      <c r="C411" s="118"/>
      <c r="D411" s="118"/>
      <c r="E411" s="118"/>
      <c r="F411" s="118"/>
      <c r="G411" s="118"/>
      <c r="H411" s="118"/>
      <c r="I411" s="118"/>
      <c r="J411" s="118"/>
      <c r="K411" s="118"/>
      <c r="L411" s="118"/>
      <c r="M411" s="118"/>
      <c r="N411" s="118"/>
      <c r="O411" s="118"/>
      <c r="P411" s="118"/>
    </row>
    <row r="412" spans="1:16" s="125" customFormat="1" x14ac:dyDescent="0.3">
      <c r="A412" s="118"/>
      <c r="B412" s="118"/>
      <c r="C412" s="118"/>
      <c r="D412" s="118"/>
      <c r="E412" s="118"/>
      <c r="F412" s="118"/>
      <c r="G412" s="118"/>
      <c r="H412" s="118"/>
      <c r="I412" s="118"/>
      <c r="J412" s="118"/>
      <c r="K412" s="118"/>
      <c r="L412" s="118"/>
      <c r="M412" s="118"/>
      <c r="N412" s="118"/>
      <c r="O412" s="118"/>
      <c r="P412" s="118"/>
    </row>
    <row r="413" spans="1:16" s="125" customFormat="1" x14ac:dyDescent="0.3">
      <c r="A413" s="118"/>
      <c r="B413" s="118"/>
      <c r="C413" s="118"/>
      <c r="D413" s="118"/>
      <c r="E413" s="118"/>
      <c r="F413" s="118"/>
      <c r="G413" s="118"/>
      <c r="H413" s="118"/>
      <c r="I413" s="118"/>
      <c r="J413" s="118"/>
      <c r="K413" s="118"/>
      <c r="L413" s="118"/>
      <c r="M413" s="118"/>
      <c r="N413" s="118"/>
      <c r="O413" s="118"/>
      <c r="P413" s="118"/>
    </row>
    <row r="414" spans="1:16" s="125" customFormat="1" x14ac:dyDescent="0.3">
      <c r="A414" s="118"/>
      <c r="B414" s="118"/>
      <c r="C414" s="118"/>
      <c r="D414" s="118"/>
      <c r="E414" s="118"/>
      <c r="F414" s="118"/>
      <c r="G414" s="118"/>
      <c r="H414" s="118"/>
      <c r="I414" s="118"/>
      <c r="J414" s="118"/>
      <c r="K414" s="118"/>
      <c r="L414" s="118"/>
      <c r="M414" s="118"/>
      <c r="N414" s="118"/>
      <c r="O414" s="118"/>
      <c r="P414" s="118"/>
    </row>
    <row r="415" spans="1:16" s="125" customFormat="1" x14ac:dyDescent="0.3">
      <c r="A415" s="118"/>
      <c r="B415" s="118"/>
      <c r="C415" s="118"/>
      <c r="D415" s="118"/>
      <c r="E415" s="118"/>
      <c r="F415" s="118"/>
      <c r="G415" s="118"/>
      <c r="H415" s="118"/>
      <c r="I415" s="118"/>
      <c r="J415" s="118"/>
      <c r="K415" s="118"/>
      <c r="L415" s="118"/>
      <c r="M415" s="118"/>
      <c r="N415" s="118"/>
      <c r="O415" s="118"/>
      <c r="P415" s="118"/>
    </row>
    <row r="416" spans="1:16" s="125" customFormat="1" x14ac:dyDescent="0.3">
      <c r="A416" s="118"/>
      <c r="B416" s="118"/>
      <c r="C416" s="118"/>
      <c r="D416" s="118"/>
      <c r="E416" s="118"/>
      <c r="F416" s="118"/>
      <c r="G416" s="118"/>
      <c r="H416" s="118"/>
      <c r="I416" s="118"/>
      <c r="J416" s="118"/>
      <c r="K416" s="118"/>
      <c r="L416" s="118"/>
      <c r="M416" s="118"/>
      <c r="N416" s="118"/>
      <c r="O416" s="118"/>
      <c r="P416" s="118"/>
    </row>
    <row r="417" spans="1:16" s="125" customFormat="1" x14ac:dyDescent="0.3">
      <c r="A417" s="118"/>
      <c r="B417" s="118"/>
      <c r="C417" s="118"/>
      <c r="D417" s="118"/>
      <c r="E417" s="118"/>
      <c r="F417" s="118"/>
      <c r="G417" s="118"/>
      <c r="H417" s="118"/>
      <c r="I417" s="118"/>
      <c r="J417" s="118"/>
      <c r="K417" s="118"/>
      <c r="L417" s="118"/>
      <c r="M417" s="118"/>
      <c r="N417" s="118"/>
      <c r="O417" s="118"/>
      <c r="P417" s="118"/>
    </row>
    <row r="418" spans="1:16" s="125" customFormat="1" x14ac:dyDescent="0.3">
      <c r="A418" s="118"/>
      <c r="B418" s="118"/>
      <c r="C418" s="118"/>
      <c r="D418" s="118"/>
      <c r="E418" s="118"/>
      <c r="F418" s="118"/>
      <c r="G418" s="118"/>
      <c r="H418" s="118"/>
      <c r="I418" s="118"/>
      <c r="J418" s="118"/>
      <c r="K418" s="118"/>
      <c r="L418" s="118"/>
      <c r="M418" s="118"/>
      <c r="N418" s="118"/>
      <c r="O418" s="118"/>
      <c r="P418" s="118"/>
    </row>
    <row r="419" spans="1:16" s="125" customFormat="1" x14ac:dyDescent="0.3">
      <c r="A419" s="118"/>
      <c r="B419" s="118"/>
      <c r="C419" s="118"/>
      <c r="D419" s="118"/>
      <c r="E419" s="118"/>
      <c r="F419" s="118"/>
      <c r="G419" s="118"/>
      <c r="H419" s="118"/>
      <c r="I419" s="118"/>
      <c r="J419" s="118"/>
      <c r="K419" s="118"/>
      <c r="L419" s="118"/>
      <c r="M419" s="118"/>
      <c r="N419" s="118"/>
      <c r="O419" s="118"/>
      <c r="P419" s="118"/>
    </row>
    <row r="420" spans="1:16" s="125" customFormat="1" x14ac:dyDescent="0.3">
      <c r="A420" s="118"/>
      <c r="B420" s="118"/>
      <c r="C420" s="118"/>
      <c r="D420" s="118"/>
      <c r="E420" s="118"/>
      <c r="F420" s="118"/>
      <c r="G420" s="118"/>
      <c r="H420" s="118"/>
      <c r="I420" s="118"/>
      <c r="J420" s="118"/>
      <c r="K420" s="118"/>
      <c r="L420" s="118"/>
      <c r="M420" s="118"/>
      <c r="N420" s="118"/>
      <c r="O420" s="118"/>
      <c r="P420" s="118"/>
    </row>
    <row r="421" spans="1:16" s="125" customFormat="1" x14ac:dyDescent="0.3">
      <c r="A421" s="118"/>
      <c r="B421" s="118"/>
      <c r="C421" s="118"/>
      <c r="D421" s="118"/>
      <c r="E421" s="118"/>
      <c r="F421" s="118"/>
      <c r="G421" s="118"/>
      <c r="H421" s="118"/>
      <c r="I421" s="118"/>
      <c r="J421" s="118"/>
      <c r="K421" s="118"/>
      <c r="L421" s="118"/>
      <c r="M421" s="118"/>
      <c r="N421" s="118"/>
      <c r="O421" s="118"/>
      <c r="P421" s="118"/>
    </row>
    <row r="422" spans="1:16" s="125" customFormat="1" x14ac:dyDescent="0.3">
      <c r="A422" s="118"/>
      <c r="B422" s="118"/>
      <c r="C422" s="118"/>
      <c r="D422" s="118"/>
      <c r="E422" s="118"/>
      <c r="F422" s="118"/>
      <c r="G422" s="118"/>
      <c r="H422" s="118"/>
      <c r="I422" s="118"/>
      <c r="J422" s="118"/>
      <c r="K422" s="118"/>
      <c r="L422" s="118"/>
      <c r="M422" s="118"/>
      <c r="N422" s="118"/>
      <c r="O422" s="118"/>
      <c r="P422" s="118"/>
    </row>
    <row r="423" spans="1:16" s="125" customFormat="1" x14ac:dyDescent="0.3">
      <c r="A423" s="118"/>
      <c r="B423" s="118"/>
      <c r="C423" s="118"/>
      <c r="D423" s="118"/>
      <c r="E423" s="118"/>
      <c r="F423" s="118"/>
      <c r="G423" s="118"/>
      <c r="H423" s="118"/>
      <c r="I423" s="118"/>
      <c r="J423" s="118"/>
      <c r="K423" s="118"/>
      <c r="L423" s="118"/>
      <c r="M423" s="118"/>
      <c r="N423" s="118"/>
      <c r="O423" s="118"/>
      <c r="P423" s="118"/>
    </row>
    <row r="424" spans="1:16" s="125" customFormat="1" x14ac:dyDescent="0.3">
      <c r="A424" s="118"/>
      <c r="B424" s="118"/>
      <c r="C424" s="118"/>
      <c r="D424" s="118"/>
      <c r="E424" s="118"/>
      <c r="F424" s="118"/>
      <c r="G424" s="118"/>
      <c r="H424" s="118"/>
      <c r="I424" s="118"/>
      <c r="J424" s="118"/>
      <c r="K424" s="118"/>
      <c r="L424" s="118"/>
      <c r="M424" s="118"/>
      <c r="N424" s="118"/>
      <c r="O424" s="118"/>
      <c r="P424" s="118"/>
    </row>
    <row r="425" spans="1:16" s="125" customFormat="1" x14ac:dyDescent="0.3">
      <c r="A425" s="118"/>
      <c r="B425" s="118"/>
      <c r="C425" s="118"/>
      <c r="D425" s="118"/>
      <c r="E425" s="118"/>
      <c r="F425" s="118"/>
      <c r="G425" s="118"/>
      <c r="H425" s="118"/>
      <c r="I425" s="118"/>
      <c r="J425" s="118"/>
      <c r="K425" s="118"/>
      <c r="L425" s="118"/>
      <c r="M425" s="118"/>
      <c r="N425" s="118"/>
      <c r="O425" s="118"/>
      <c r="P425" s="118"/>
    </row>
    <row r="426" spans="1:16" s="125" customFormat="1" x14ac:dyDescent="0.3">
      <c r="A426" s="118"/>
      <c r="B426" s="118"/>
      <c r="C426" s="118"/>
      <c r="D426" s="118"/>
      <c r="E426" s="118"/>
      <c r="F426" s="118"/>
      <c r="G426" s="118"/>
      <c r="H426" s="118"/>
      <c r="I426" s="118"/>
      <c r="J426" s="118"/>
      <c r="K426" s="118"/>
      <c r="L426" s="118"/>
      <c r="M426" s="118"/>
      <c r="N426" s="118"/>
      <c r="O426" s="118"/>
      <c r="P426" s="118"/>
    </row>
    <row r="427" spans="1:16" s="125" customFormat="1" x14ac:dyDescent="0.3">
      <c r="A427" s="118"/>
      <c r="B427" s="118"/>
      <c r="C427" s="118"/>
      <c r="D427" s="118"/>
      <c r="E427" s="118"/>
      <c r="F427" s="118"/>
      <c r="G427" s="118"/>
      <c r="H427" s="118"/>
      <c r="I427" s="118"/>
      <c r="J427" s="118"/>
      <c r="K427" s="118"/>
      <c r="L427" s="118"/>
      <c r="M427" s="118"/>
      <c r="N427" s="118"/>
      <c r="O427" s="118"/>
      <c r="P427" s="118"/>
    </row>
    <row r="428" spans="1:16" s="125" customFormat="1" x14ac:dyDescent="0.3">
      <c r="A428" s="118"/>
      <c r="B428" s="118"/>
      <c r="C428" s="118"/>
      <c r="D428" s="118"/>
      <c r="E428" s="118"/>
      <c r="F428" s="118"/>
      <c r="G428" s="118"/>
      <c r="H428" s="118"/>
      <c r="I428" s="118"/>
      <c r="J428" s="118"/>
      <c r="K428" s="118"/>
      <c r="L428" s="118"/>
      <c r="M428" s="118"/>
      <c r="N428" s="118"/>
      <c r="O428" s="118"/>
      <c r="P428" s="118"/>
    </row>
    <row r="429" spans="1:16" s="125" customFormat="1" x14ac:dyDescent="0.3">
      <c r="A429" s="118"/>
      <c r="B429" s="118"/>
      <c r="C429" s="118"/>
      <c r="D429" s="118"/>
      <c r="E429" s="118"/>
      <c r="F429" s="118"/>
      <c r="G429" s="118"/>
      <c r="H429" s="118"/>
      <c r="I429" s="118"/>
      <c r="J429" s="118"/>
      <c r="K429" s="118"/>
      <c r="L429" s="118"/>
      <c r="M429" s="118"/>
      <c r="N429" s="118"/>
      <c r="O429" s="118"/>
      <c r="P429" s="118"/>
    </row>
    <row r="430" spans="1:16" s="125" customFormat="1" x14ac:dyDescent="0.3">
      <c r="A430" s="118"/>
      <c r="B430" s="118"/>
      <c r="C430" s="118"/>
      <c r="D430" s="118"/>
      <c r="E430" s="118"/>
      <c r="F430" s="118"/>
      <c r="G430" s="118"/>
      <c r="H430" s="118"/>
      <c r="I430" s="118"/>
      <c r="J430" s="118"/>
      <c r="K430" s="118"/>
      <c r="L430" s="118"/>
      <c r="M430" s="118"/>
      <c r="N430" s="118"/>
      <c r="O430" s="118"/>
      <c r="P430" s="118"/>
    </row>
    <row r="431" spans="1:16" s="125" customFormat="1" x14ac:dyDescent="0.3">
      <c r="A431" s="118"/>
      <c r="B431" s="118"/>
      <c r="C431" s="118"/>
      <c r="D431" s="118"/>
      <c r="E431" s="118"/>
      <c r="F431" s="118"/>
      <c r="G431" s="118"/>
      <c r="H431" s="118"/>
      <c r="I431" s="118"/>
      <c r="J431" s="118"/>
      <c r="K431" s="118"/>
      <c r="L431" s="118"/>
      <c r="M431" s="118"/>
      <c r="N431" s="118"/>
      <c r="O431" s="118"/>
      <c r="P431" s="118"/>
    </row>
    <row r="432" spans="1:16" s="125" customFormat="1" x14ac:dyDescent="0.3">
      <c r="A432" s="118"/>
      <c r="B432" s="118"/>
      <c r="C432" s="118"/>
      <c r="D432" s="118"/>
      <c r="E432" s="118"/>
      <c r="F432" s="118"/>
      <c r="G432" s="118"/>
      <c r="H432" s="118"/>
      <c r="I432" s="118"/>
      <c r="J432" s="118"/>
      <c r="K432" s="118"/>
      <c r="L432" s="118"/>
      <c r="M432" s="118"/>
      <c r="N432" s="118"/>
      <c r="O432" s="118"/>
      <c r="P432" s="118"/>
    </row>
    <row r="433" spans="1:16" s="125" customFormat="1" x14ac:dyDescent="0.3">
      <c r="A433" s="118"/>
      <c r="B433" s="118"/>
      <c r="C433" s="118"/>
      <c r="D433" s="118"/>
      <c r="E433" s="118"/>
      <c r="F433" s="118"/>
      <c r="G433" s="118"/>
      <c r="H433" s="118"/>
      <c r="I433" s="118"/>
      <c r="J433" s="118"/>
      <c r="K433" s="118"/>
      <c r="L433" s="118"/>
      <c r="M433" s="118"/>
      <c r="N433" s="118"/>
      <c r="O433" s="118"/>
      <c r="P433" s="118"/>
    </row>
    <row r="434" spans="1:16" s="125" customFormat="1" x14ac:dyDescent="0.3">
      <c r="A434" s="118"/>
      <c r="B434" s="118"/>
      <c r="C434" s="118"/>
      <c r="D434" s="118"/>
      <c r="E434" s="118"/>
      <c r="F434" s="118"/>
      <c r="G434" s="118"/>
      <c r="H434" s="118"/>
      <c r="I434" s="118"/>
      <c r="J434" s="118"/>
      <c r="K434" s="118"/>
      <c r="L434" s="118"/>
      <c r="M434" s="118"/>
      <c r="N434" s="118"/>
      <c r="O434" s="118"/>
      <c r="P434" s="118"/>
    </row>
    <row r="435" spans="1:16" s="125" customFormat="1" x14ac:dyDescent="0.3">
      <c r="A435" s="118"/>
      <c r="B435" s="118"/>
      <c r="C435" s="118"/>
      <c r="D435" s="118"/>
      <c r="E435" s="118"/>
      <c r="F435" s="118"/>
      <c r="G435" s="118"/>
      <c r="H435" s="118"/>
      <c r="I435" s="118"/>
      <c r="J435" s="118"/>
      <c r="K435" s="118"/>
      <c r="L435" s="118"/>
      <c r="M435" s="118"/>
      <c r="N435" s="118"/>
      <c r="O435" s="118"/>
      <c r="P435" s="118"/>
    </row>
    <row r="436" spans="1:16" s="125" customFormat="1" x14ac:dyDescent="0.3">
      <c r="A436" s="118"/>
      <c r="B436" s="118"/>
      <c r="C436" s="118"/>
      <c r="D436" s="118"/>
      <c r="E436" s="118"/>
      <c r="F436" s="118"/>
      <c r="G436" s="118"/>
      <c r="H436" s="118"/>
      <c r="I436" s="118"/>
      <c r="J436" s="118"/>
      <c r="K436" s="118"/>
      <c r="L436" s="118"/>
      <c r="M436" s="118"/>
      <c r="N436" s="118"/>
      <c r="O436" s="118"/>
      <c r="P436" s="118"/>
    </row>
    <row r="437" spans="1:16" s="125" customFormat="1" x14ac:dyDescent="0.3">
      <c r="A437" s="118"/>
      <c r="B437" s="118"/>
      <c r="C437" s="118"/>
      <c r="D437" s="118"/>
      <c r="E437" s="118"/>
      <c r="F437" s="118"/>
      <c r="G437" s="118"/>
      <c r="H437" s="118"/>
      <c r="I437" s="118"/>
      <c r="J437" s="118"/>
      <c r="K437" s="118"/>
      <c r="L437" s="118"/>
      <c r="M437" s="118"/>
      <c r="N437" s="118"/>
      <c r="O437" s="118"/>
      <c r="P437" s="118"/>
    </row>
    <row r="438" spans="1:16" s="125" customFormat="1" x14ac:dyDescent="0.3">
      <c r="A438" s="118"/>
      <c r="B438" s="118"/>
      <c r="C438" s="118"/>
      <c r="D438" s="118"/>
      <c r="E438" s="118"/>
      <c r="F438" s="118"/>
      <c r="G438" s="118"/>
      <c r="H438" s="118"/>
      <c r="I438" s="118"/>
      <c r="J438" s="118"/>
      <c r="K438" s="118"/>
      <c r="L438" s="118"/>
      <c r="M438" s="118"/>
      <c r="N438" s="118"/>
      <c r="O438" s="118"/>
      <c r="P438" s="118"/>
    </row>
    <row r="439" spans="1:16" s="125" customFormat="1" x14ac:dyDescent="0.3">
      <c r="A439" s="118"/>
      <c r="B439" s="118"/>
      <c r="C439" s="118"/>
      <c r="D439" s="118"/>
      <c r="E439" s="118"/>
      <c r="F439" s="118"/>
      <c r="G439" s="118"/>
      <c r="H439" s="118"/>
      <c r="I439" s="118"/>
      <c r="J439" s="118"/>
      <c r="K439" s="118"/>
      <c r="L439" s="118"/>
      <c r="M439" s="118"/>
      <c r="N439" s="118"/>
      <c r="O439" s="118"/>
      <c r="P439" s="118"/>
    </row>
    <row r="440" spans="1:16" s="125" customFormat="1" x14ac:dyDescent="0.3">
      <c r="A440" s="118"/>
      <c r="B440" s="118"/>
      <c r="C440" s="118"/>
      <c r="D440" s="118"/>
      <c r="E440" s="118"/>
      <c r="F440" s="118"/>
      <c r="G440" s="118"/>
      <c r="H440" s="118"/>
      <c r="I440" s="118"/>
      <c r="J440" s="118"/>
      <c r="K440" s="118"/>
      <c r="L440" s="118"/>
      <c r="M440" s="118"/>
      <c r="N440" s="118"/>
      <c r="O440" s="118"/>
      <c r="P440" s="118"/>
    </row>
    <row r="441" spans="1:16" s="125" customFormat="1" x14ac:dyDescent="0.3">
      <c r="A441" s="118"/>
      <c r="B441" s="118"/>
      <c r="C441" s="118"/>
      <c r="D441" s="118"/>
      <c r="E441" s="118"/>
      <c r="F441" s="118"/>
      <c r="G441" s="118"/>
      <c r="H441" s="118"/>
      <c r="I441" s="118"/>
      <c r="J441" s="118"/>
      <c r="K441" s="118"/>
      <c r="L441" s="118"/>
      <c r="M441" s="118"/>
      <c r="N441" s="118"/>
      <c r="O441" s="118"/>
      <c r="P441" s="118"/>
    </row>
    <row r="442" spans="1:16" s="125" customFormat="1" x14ac:dyDescent="0.3">
      <c r="A442" s="118"/>
      <c r="B442" s="118"/>
      <c r="C442" s="118"/>
      <c r="D442" s="118"/>
      <c r="E442" s="118"/>
      <c r="F442" s="118"/>
      <c r="G442" s="118"/>
      <c r="H442" s="118"/>
      <c r="I442" s="118"/>
      <c r="J442" s="118"/>
      <c r="K442" s="118"/>
      <c r="L442" s="118"/>
      <c r="M442" s="118"/>
      <c r="N442" s="118"/>
      <c r="O442" s="118"/>
      <c r="P442" s="118"/>
    </row>
    <row r="443" spans="1:16" s="125" customFormat="1" x14ac:dyDescent="0.3">
      <c r="A443" s="118"/>
      <c r="B443" s="118"/>
      <c r="C443" s="118"/>
      <c r="D443" s="118"/>
      <c r="E443" s="118"/>
      <c r="F443" s="118"/>
      <c r="G443" s="118"/>
      <c r="H443" s="118"/>
      <c r="I443" s="118"/>
      <c r="J443" s="118"/>
      <c r="K443" s="118"/>
      <c r="L443" s="118"/>
      <c r="M443" s="118"/>
      <c r="N443" s="118"/>
      <c r="O443" s="118"/>
      <c r="P443" s="118"/>
    </row>
    <row r="444" spans="1:16" s="125" customFormat="1" x14ac:dyDescent="0.3">
      <c r="A444" s="118"/>
      <c r="B444" s="118"/>
      <c r="C444" s="118"/>
      <c r="D444" s="118"/>
      <c r="E444" s="118"/>
      <c r="F444" s="118"/>
      <c r="G444" s="118"/>
      <c r="H444" s="118"/>
      <c r="I444" s="118"/>
      <c r="J444" s="118"/>
      <c r="K444" s="118"/>
      <c r="L444" s="118"/>
      <c r="M444" s="118"/>
      <c r="N444" s="118"/>
      <c r="O444" s="118"/>
      <c r="P444" s="118"/>
    </row>
    <row r="445" spans="1:16" s="125" customFormat="1" x14ac:dyDescent="0.3">
      <c r="A445" s="118"/>
      <c r="B445" s="118"/>
      <c r="C445" s="118"/>
      <c r="D445" s="118"/>
      <c r="E445" s="118"/>
      <c r="F445" s="118"/>
      <c r="G445" s="118"/>
      <c r="H445" s="118"/>
      <c r="I445" s="118"/>
      <c r="J445" s="118"/>
      <c r="K445" s="118"/>
      <c r="L445" s="118"/>
      <c r="M445" s="118"/>
      <c r="N445" s="118"/>
      <c r="O445" s="118"/>
      <c r="P445" s="118"/>
    </row>
    <row r="446" spans="1:16" s="125" customFormat="1" x14ac:dyDescent="0.3">
      <c r="A446" s="118"/>
      <c r="B446" s="118"/>
      <c r="C446" s="118"/>
      <c r="D446" s="118"/>
      <c r="E446" s="118"/>
      <c r="F446" s="118"/>
      <c r="G446" s="118"/>
      <c r="H446" s="118"/>
      <c r="I446" s="118"/>
      <c r="J446" s="118"/>
      <c r="K446" s="118"/>
      <c r="L446" s="118"/>
      <c r="M446" s="118"/>
      <c r="N446" s="118"/>
      <c r="O446" s="118"/>
      <c r="P446" s="118"/>
    </row>
    <row r="447" spans="1:16" s="125" customFormat="1" x14ac:dyDescent="0.3">
      <c r="A447" s="118"/>
      <c r="B447" s="118"/>
      <c r="C447" s="118"/>
      <c r="D447" s="118"/>
      <c r="E447" s="118"/>
      <c r="F447" s="118"/>
      <c r="G447" s="118"/>
      <c r="H447" s="118"/>
      <c r="I447" s="118"/>
      <c r="J447" s="118"/>
      <c r="K447" s="118"/>
      <c r="L447" s="118"/>
      <c r="M447" s="118"/>
      <c r="N447" s="118"/>
      <c r="O447" s="118"/>
      <c r="P447" s="118"/>
    </row>
    <row r="448" spans="1:16" s="125" customFormat="1" x14ac:dyDescent="0.3">
      <c r="A448" s="118"/>
      <c r="B448" s="118"/>
      <c r="C448" s="118"/>
      <c r="D448" s="118"/>
      <c r="E448" s="118"/>
      <c r="F448" s="118"/>
      <c r="G448" s="118"/>
      <c r="H448" s="118"/>
      <c r="I448" s="118"/>
      <c r="J448" s="118"/>
      <c r="K448" s="118"/>
      <c r="L448" s="118"/>
      <c r="M448" s="118"/>
      <c r="N448" s="118"/>
      <c r="O448" s="118"/>
      <c r="P448" s="118"/>
    </row>
    <row r="449" spans="1:16" s="125" customFormat="1" x14ac:dyDescent="0.3">
      <c r="A449" s="118"/>
      <c r="B449" s="118"/>
      <c r="C449" s="118"/>
      <c r="D449" s="118"/>
      <c r="E449" s="118"/>
      <c r="F449" s="118"/>
      <c r="G449" s="118"/>
      <c r="H449" s="118"/>
      <c r="I449" s="118"/>
      <c r="J449" s="118"/>
      <c r="K449" s="118"/>
      <c r="L449" s="118"/>
      <c r="M449" s="118"/>
      <c r="N449" s="118"/>
      <c r="O449" s="118"/>
      <c r="P449" s="118"/>
    </row>
    <row r="450" spans="1:16" s="125" customFormat="1" x14ac:dyDescent="0.3">
      <c r="A450" s="118"/>
      <c r="B450" s="118"/>
      <c r="C450" s="118"/>
      <c r="D450" s="118"/>
      <c r="E450" s="118"/>
      <c r="F450" s="118"/>
      <c r="G450" s="118"/>
      <c r="H450" s="118"/>
      <c r="I450" s="118"/>
      <c r="J450" s="118"/>
      <c r="K450" s="118"/>
      <c r="L450" s="118"/>
      <c r="M450" s="118"/>
      <c r="N450" s="118"/>
      <c r="O450" s="118"/>
      <c r="P450" s="118"/>
    </row>
    <row r="451" spans="1:16" s="125" customFormat="1" x14ac:dyDescent="0.3">
      <c r="A451" s="118"/>
      <c r="B451" s="118"/>
      <c r="C451" s="118"/>
      <c r="D451" s="118"/>
      <c r="E451" s="118"/>
      <c r="F451" s="118"/>
      <c r="G451" s="118"/>
      <c r="H451" s="118"/>
      <c r="I451" s="118"/>
      <c r="J451" s="118"/>
      <c r="K451" s="118"/>
      <c r="L451" s="118"/>
      <c r="M451" s="118"/>
      <c r="N451" s="118"/>
      <c r="O451" s="118"/>
      <c r="P451" s="118"/>
    </row>
    <row r="452" spans="1:16" s="125" customFormat="1" x14ac:dyDescent="0.3">
      <c r="A452" s="118"/>
      <c r="B452" s="118"/>
      <c r="C452" s="118"/>
      <c r="D452" s="118"/>
      <c r="E452" s="118"/>
      <c r="F452" s="118"/>
      <c r="G452" s="118"/>
      <c r="H452" s="118"/>
      <c r="I452" s="118"/>
      <c r="J452" s="118"/>
      <c r="K452" s="118"/>
      <c r="L452" s="118"/>
      <c r="M452" s="118"/>
      <c r="N452" s="118"/>
      <c r="O452" s="118"/>
      <c r="P452" s="118"/>
    </row>
    <row r="453" spans="1:16" s="125" customFormat="1" x14ac:dyDescent="0.3">
      <c r="A453" s="118"/>
      <c r="B453" s="118"/>
      <c r="C453" s="118"/>
      <c r="D453" s="118"/>
      <c r="E453" s="118"/>
      <c r="F453" s="118"/>
      <c r="G453" s="118"/>
      <c r="H453" s="118"/>
      <c r="I453" s="118"/>
      <c r="J453" s="118"/>
      <c r="K453" s="118"/>
      <c r="L453" s="118"/>
      <c r="M453" s="118"/>
      <c r="N453" s="118"/>
      <c r="O453" s="118"/>
      <c r="P453" s="118"/>
    </row>
    <row r="454" spans="1:16" s="125" customFormat="1" x14ac:dyDescent="0.3">
      <c r="A454" s="118"/>
      <c r="B454" s="118"/>
      <c r="C454" s="118"/>
      <c r="D454" s="118"/>
      <c r="E454" s="118"/>
      <c r="F454" s="118"/>
      <c r="G454" s="118"/>
      <c r="H454" s="118"/>
      <c r="I454" s="118"/>
      <c r="J454" s="118"/>
      <c r="K454" s="118"/>
      <c r="L454" s="118"/>
      <c r="M454" s="118"/>
      <c r="N454" s="118"/>
      <c r="O454" s="118"/>
      <c r="P454" s="118"/>
    </row>
    <row r="455" spans="1:16" s="125" customFormat="1" x14ac:dyDescent="0.3">
      <c r="A455" s="118"/>
      <c r="B455" s="118"/>
      <c r="C455" s="118"/>
      <c r="D455" s="118"/>
      <c r="E455" s="118"/>
      <c r="F455" s="118"/>
      <c r="G455" s="118"/>
      <c r="H455" s="118"/>
      <c r="I455" s="118"/>
      <c r="J455" s="118"/>
      <c r="K455" s="118"/>
      <c r="L455" s="118"/>
      <c r="M455" s="118"/>
      <c r="N455" s="118"/>
      <c r="O455" s="118"/>
      <c r="P455" s="118"/>
    </row>
    <row r="456" spans="1:16" s="125" customFormat="1" x14ac:dyDescent="0.3">
      <c r="A456" s="118"/>
      <c r="B456" s="118"/>
      <c r="C456" s="118"/>
      <c r="D456" s="118"/>
      <c r="E456" s="118"/>
      <c r="F456" s="118"/>
      <c r="G456" s="118"/>
      <c r="H456" s="118"/>
      <c r="I456" s="118"/>
      <c r="J456" s="118"/>
      <c r="K456" s="118"/>
      <c r="L456" s="118"/>
      <c r="M456" s="118"/>
      <c r="N456" s="118"/>
      <c r="O456" s="118"/>
      <c r="P456" s="118"/>
    </row>
    <row r="457" spans="1:16" s="125" customFormat="1" x14ac:dyDescent="0.3">
      <c r="A457" s="118"/>
      <c r="B457" s="118"/>
      <c r="C457" s="118"/>
      <c r="D457" s="118"/>
      <c r="E457" s="118"/>
      <c r="F457" s="118"/>
      <c r="G457" s="118"/>
      <c r="H457" s="118"/>
      <c r="I457" s="118"/>
      <c r="J457" s="118"/>
      <c r="K457" s="118"/>
      <c r="L457" s="118"/>
      <c r="M457" s="118"/>
      <c r="N457" s="118"/>
      <c r="O457" s="118"/>
      <c r="P457" s="118"/>
    </row>
    <row r="458" spans="1:16" s="125" customFormat="1" x14ac:dyDescent="0.3">
      <c r="A458" s="118"/>
      <c r="B458" s="118"/>
      <c r="C458" s="118"/>
      <c r="D458" s="118"/>
      <c r="E458" s="118"/>
      <c r="F458" s="118"/>
      <c r="G458" s="118"/>
      <c r="H458" s="118"/>
      <c r="I458" s="118"/>
      <c r="J458" s="118"/>
      <c r="K458" s="118"/>
      <c r="L458" s="118"/>
      <c r="M458" s="118"/>
      <c r="N458" s="118"/>
      <c r="O458" s="118"/>
      <c r="P458" s="118"/>
    </row>
    <row r="459" spans="1:16" s="125" customFormat="1" x14ac:dyDescent="0.3">
      <c r="A459" s="118"/>
      <c r="B459" s="118"/>
      <c r="C459" s="118"/>
      <c r="D459" s="118"/>
      <c r="E459" s="118"/>
      <c r="F459" s="118"/>
      <c r="G459" s="118"/>
      <c r="H459" s="118"/>
      <c r="I459" s="118"/>
      <c r="J459" s="118"/>
      <c r="K459" s="118"/>
      <c r="L459" s="118"/>
      <c r="M459" s="118"/>
      <c r="N459" s="118"/>
      <c r="O459" s="118"/>
      <c r="P459" s="118"/>
    </row>
    <row r="460" spans="1:16" s="125" customFormat="1" x14ac:dyDescent="0.3">
      <c r="A460" s="118"/>
      <c r="B460" s="118"/>
      <c r="C460" s="118"/>
      <c r="D460" s="118"/>
      <c r="E460" s="118"/>
      <c r="F460" s="118"/>
      <c r="G460" s="118"/>
      <c r="H460" s="118"/>
      <c r="I460" s="118"/>
      <c r="J460" s="118"/>
      <c r="K460" s="118"/>
      <c r="L460" s="118"/>
      <c r="M460" s="118"/>
      <c r="N460" s="118"/>
      <c r="O460" s="118"/>
      <c r="P460" s="118"/>
    </row>
    <row r="461" spans="1:16" s="125" customFormat="1" x14ac:dyDescent="0.3">
      <c r="A461" s="118"/>
      <c r="B461" s="118"/>
      <c r="C461" s="118"/>
      <c r="D461" s="118"/>
      <c r="E461" s="118"/>
      <c r="F461" s="118"/>
      <c r="G461" s="118"/>
      <c r="H461" s="118"/>
      <c r="I461" s="118"/>
      <c r="J461" s="118"/>
      <c r="K461" s="118"/>
      <c r="L461" s="118"/>
      <c r="M461" s="118"/>
      <c r="N461" s="118"/>
      <c r="O461" s="118"/>
      <c r="P461" s="118"/>
    </row>
    <row r="462" spans="1:16" s="125" customFormat="1" x14ac:dyDescent="0.3">
      <c r="A462" s="118"/>
      <c r="B462" s="118"/>
      <c r="C462" s="118"/>
      <c r="D462" s="118"/>
      <c r="E462" s="118"/>
      <c r="F462" s="118"/>
      <c r="G462" s="118"/>
      <c r="H462" s="118"/>
      <c r="I462" s="118"/>
      <c r="J462" s="118"/>
      <c r="K462" s="118"/>
      <c r="L462" s="118"/>
      <c r="M462" s="118"/>
      <c r="N462" s="118"/>
      <c r="O462" s="118"/>
      <c r="P462" s="118"/>
    </row>
    <row r="463" spans="1:16" s="125" customFormat="1" x14ac:dyDescent="0.3">
      <c r="A463" s="118"/>
      <c r="B463" s="118"/>
      <c r="C463" s="118"/>
      <c r="D463" s="118"/>
      <c r="E463" s="118"/>
      <c r="F463" s="118"/>
      <c r="G463" s="118"/>
      <c r="H463" s="118"/>
      <c r="I463" s="118"/>
      <c r="J463" s="118"/>
      <c r="K463" s="118"/>
      <c r="L463" s="118"/>
      <c r="M463" s="118"/>
      <c r="N463" s="118"/>
      <c r="O463" s="118"/>
      <c r="P463" s="118"/>
    </row>
    <row r="464" spans="1:16" s="125" customFormat="1" x14ac:dyDescent="0.3">
      <c r="A464" s="118"/>
      <c r="B464" s="118"/>
      <c r="C464" s="118"/>
      <c r="D464" s="118"/>
      <c r="E464" s="118"/>
      <c r="F464" s="118"/>
      <c r="G464" s="118"/>
      <c r="H464" s="118"/>
      <c r="I464" s="118"/>
      <c r="J464" s="118"/>
      <c r="K464" s="118"/>
      <c r="L464" s="118"/>
      <c r="M464" s="118"/>
      <c r="N464" s="118"/>
      <c r="O464" s="118"/>
      <c r="P464" s="118"/>
    </row>
    <row r="465" spans="1:16" s="125" customFormat="1" x14ac:dyDescent="0.3">
      <c r="A465" s="118"/>
      <c r="B465" s="118"/>
      <c r="C465" s="118"/>
      <c r="D465" s="118"/>
      <c r="E465" s="118"/>
      <c r="F465" s="118"/>
      <c r="G465" s="118"/>
      <c r="H465" s="118"/>
      <c r="I465" s="118"/>
      <c r="J465" s="118"/>
      <c r="K465" s="118"/>
      <c r="L465" s="118"/>
      <c r="M465" s="118"/>
      <c r="N465" s="118"/>
      <c r="O465" s="118"/>
      <c r="P465" s="118"/>
    </row>
    <row r="466" spans="1:16" s="125" customFormat="1" x14ac:dyDescent="0.3">
      <c r="A466" s="118"/>
      <c r="B466" s="118"/>
      <c r="C466" s="118"/>
      <c r="D466" s="118"/>
      <c r="E466" s="118"/>
      <c r="F466" s="118"/>
      <c r="G466" s="118"/>
      <c r="H466" s="118"/>
      <c r="I466" s="118"/>
      <c r="J466" s="118"/>
      <c r="K466" s="118"/>
      <c r="L466" s="118"/>
      <c r="M466" s="118"/>
      <c r="N466" s="118"/>
      <c r="O466" s="118"/>
      <c r="P466" s="118"/>
    </row>
    <row r="467" spans="1:16" s="125" customFormat="1" x14ac:dyDescent="0.3">
      <c r="A467" s="118"/>
      <c r="B467" s="118"/>
      <c r="C467" s="118"/>
      <c r="D467" s="118"/>
      <c r="E467" s="118"/>
      <c r="F467" s="118"/>
      <c r="G467" s="118"/>
      <c r="H467" s="118"/>
      <c r="I467" s="118"/>
      <c r="J467" s="118"/>
      <c r="K467" s="118"/>
      <c r="L467" s="118"/>
      <c r="M467" s="118"/>
      <c r="N467" s="118"/>
      <c r="O467" s="118"/>
      <c r="P467" s="118"/>
    </row>
    <row r="468" spans="1:16" s="125" customFormat="1" x14ac:dyDescent="0.3">
      <c r="A468" s="118"/>
      <c r="B468" s="118"/>
      <c r="C468" s="118"/>
      <c r="D468" s="118"/>
      <c r="E468" s="118"/>
      <c r="F468" s="118"/>
      <c r="G468" s="118"/>
      <c r="H468" s="118"/>
      <c r="I468" s="118"/>
      <c r="J468" s="118"/>
      <c r="K468" s="118"/>
      <c r="L468" s="118"/>
      <c r="M468" s="118"/>
      <c r="N468" s="118"/>
      <c r="O468" s="118"/>
      <c r="P468" s="118"/>
    </row>
    <row r="469" spans="1:16" s="125" customFormat="1" x14ac:dyDescent="0.3">
      <c r="A469" s="118"/>
      <c r="B469" s="118"/>
      <c r="C469" s="118"/>
      <c r="D469" s="118"/>
      <c r="E469" s="118"/>
      <c r="F469" s="118"/>
      <c r="G469" s="118"/>
      <c r="H469" s="118"/>
      <c r="I469" s="118"/>
      <c r="J469" s="118"/>
      <c r="K469" s="118"/>
      <c r="L469" s="118"/>
      <c r="M469" s="118"/>
      <c r="N469" s="118"/>
      <c r="O469" s="118"/>
      <c r="P469" s="118"/>
    </row>
    <row r="470" spans="1:16" s="125" customFormat="1" x14ac:dyDescent="0.3">
      <c r="A470" s="118"/>
      <c r="B470" s="118"/>
      <c r="C470" s="118"/>
      <c r="D470" s="118"/>
      <c r="E470" s="118"/>
      <c r="F470" s="118"/>
      <c r="G470" s="118"/>
      <c r="H470" s="118"/>
      <c r="I470" s="118"/>
      <c r="J470" s="118"/>
      <c r="K470" s="118"/>
      <c r="L470" s="118"/>
      <c r="M470" s="118"/>
      <c r="N470" s="118"/>
      <c r="O470" s="118"/>
      <c r="P470" s="118"/>
    </row>
    <row r="471" spans="1:16" s="125" customFormat="1" x14ac:dyDescent="0.3">
      <c r="A471" s="118"/>
      <c r="B471" s="118"/>
      <c r="C471" s="118"/>
      <c r="D471" s="118"/>
      <c r="E471" s="118"/>
      <c r="F471" s="118"/>
      <c r="G471" s="118"/>
      <c r="H471" s="118"/>
      <c r="I471" s="118"/>
      <c r="J471" s="118"/>
      <c r="K471" s="118"/>
      <c r="L471" s="118"/>
      <c r="M471" s="118"/>
      <c r="N471" s="118"/>
      <c r="O471" s="118"/>
      <c r="P471" s="118"/>
    </row>
    <row r="472" spans="1:16" s="125" customFormat="1" x14ac:dyDescent="0.3">
      <c r="A472" s="118"/>
      <c r="B472" s="118"/>
      <c r="C472" s="118"/>
      <c r="D472" s="118"/>
      <c r="E472" s="118"/>
      <c r="F472" s="118"/>
      <c r="G472" s="118"/>
      <c r="H472" s="118"/>
      <c r="I472" s="118"/>
      <c r="J472" s="118"/>
      <c r="K472" s="118"/>
      <c r="L472" s="118"/>
      <c r="M472" s="118"/>
      <c r="N472" s="118"/>
      <c r="O472" s="118"/>
      <c r="P472" s="118"/>
    </row>
    <row r="473" spans="1:16" s="125" customFormat="1" x14ac:dyDescent="0.3">
      <c r="A473" s="118"/>
      <c r="B473" s="118"/>
      <c r="C473" s="118"/>
      <c r="D473" s="118"/>
      <c r="E473" s="118"/>
      <c r="F473" s="118"/>
      <c r="G473" s="118"/>
      <c r="H473" s="118"/>
      <c r="I473" s="118"/>
      <c r="J473" s="118"/>
      <c r="K473" s="118"/>
      <c r="L473" s="118"/>
      <c r="M473" s="118"/>
      <c r="N473" s="118"/>
      <c r="O473" s="118"/>
      <c r="P473" s="118"/>
    </row>
    <row r="474" spans="1:16" s="125" customFormat="1" x14ac:dyDescent="0.3">
      <c r="A474" s="118"/>
      <c r="B474" s="118"/>
      <c r="C474" s="118"/>
      <c r="D474" s="118"/>
      <c r="E474" s="118"/>
      <c r="F474" s="118"/>
      <c r="G474" s="118"/>
      <c r="H474" s="118"/>
      <c r="I474" s="118"/>
      <c r="J474" s="118"/>
      <c r="K474" s="118"/>
      <c r="L474" s="118"/>
      <c r="M474" s="118"/>
      <c r="N474" s="118"/>
      <c r="O474" s="118"/>
      <c r="P474" s="118"/>
    </row>
    <row r="475" spans="1:16" s="125" customFormat="1" x14ac:dyDescent="0.3">
      <c r="A475" s="118"/>
      <c r="B475" s="118"/>
      <c r="C475" s="118"/>
      <c r="D475" s="118"/>
      <c r="E475" s="118"/>
      <c r="F475" s="118"/>
      <c r="G475" s="118"/>
      <c r="H475" s="118"/>
      <c r="I475" s="118"/>
      <c r="J475" s="118"/>
      <c r="K475" s="118"/>
      <c r="L475" s="118"/>
      <c r="M475" s="118"/>
      <c r="N475" s="118"/>
      <c r="O475" s="118"/>
      <c r="P475" s="118"/>
    </row>
    <row r="476" spans="1:16" s="125" customFormat="1" x14ac:dyDescent="0.3">
      <c r="A476" s="118"/>
      <c r="B476" s="118"/>
      <c r="C476" s="118"/>
      <c r="D476" s="118"/>
      <c r="E476" s="118"/>
      <c r="F476" s="118"/>
      <c r="G476" s="118"/>
      <c r="H476" s="118"/>
      <c r="I476" s="118"/>
      <c r="J476" s="118"/>
      <c r="K476" s="118"/>
      <c r="L476" s="118"/>
      <c r="M476" s="118"/>
      <c r="N476" s="118"/>
      <c r="O476" s="118"/>
      <c r="P476" s="118"/>
    </row>
    <row r="477" spans="1:16" s="125" customFormat="1" x14ac:dyDescent="0.3">
      <c r="A477" s="118"/>
      <c r="B477" s="118"/>
      <c r="C477" s="118"/>
      <c r="D477" s="118"/>
      <c r="E477" s="118"/>
      <c r="F477" s="118"/>
      <c r="G477" s="118"/>
      <c r="H477" s="118"/>
      <c r="I477" s="118"/>
      <c r="J477" s="118"/>
      <c r="K477" s="118"/>
      <c r="L477" s="118"/>
      <c r="M477" s="118"/>
      <c r="N477" s="118"/>
      <c r="O477" s="118"/>
      <c r="P477" s="118"/>
    </row>
    <row r="478" spans="1:16" s="125" customFormat="1" x14ac:dyDescent="0.3">
      <c r="A478" s="118"/>
      <c r="B478" s="118"/>
      <c r="C478" s="118"/>
      <c r="D478" s="118"/>
      <c r="E478" s="118"/>
      <c r="F478" s="118"/>
      <c r="G478" s="118"/>
      <c r="H478" s="118"/>
      <c r="I478" s="118"/>
      <c r="J478" s="118"/>
      <c r="K478" s="118"/>
      <c r="L478" s="118"/>
      <c r="M478" s="118"/>
      <c r="N478" s="118"/>
      <c r="O478" s="118"/>
      <c r="P478" s="118"/>
    </row>
    <row r="479" spans="1:16" s="125" customFormat="1" x14ac:dyDescent="0.3">
      <c r="A479" s="118"/>
      <c r="B479" s="118"/>
      <c r="C479" s="118"/>
      <c r="D479" s="118"/>
      <c r="E479" s="118"/>
      <c r="F479" s="118"/>
      <c r="G479" s="118"/>
      <c r="H479" s="118"/>
      <c r="I479" s="118"/>
      <c r="J479" s="118"/>
      <c r="K479" s="118"/>
      <c r="L479" s="118"/>
      <c r="M479" s="118"/>
      <c r="N479" s="118"/>
      <c r="O479" s="118"/>
      <c r="P479" s="118"/>
    </row>
    <row r="480" spans="1:16" s="125" customFormat="1" x14ac:dyDescent="0.3">
      <c r="A480" s="118"/>
      <c r="B480" s="118"/>
      <c r="C480" s="118"/>
      <c r="D480" s="118"/>
      <c r="E480" s="118"/>
      <c r="F480" s="118"/>
      <c r="G480" s="118"/>
      <c r="H480" s="118"/>
      <c r="I480" s="118"/>
      <c r="J480" s="118"/>
      <c r="K480" s="118"/>
      <c r="L480" s="118"/>
      <c r="M480" s="118"/>
      <c r="N480" s="118"/>
      <c r="O480" s="118"/>
      <c r="P480" s="118"/>
    </row>
    <row r="481" spans="1:16" s="125" customFormat="1" x14ac:dyDescent="0.3">
      <c r="A481" s="118"/>
      <c r="B481" s="118"/>
      <c r="C481" s="118"/>
      <c r="D481" s="118"/>
      <c r="E481" s="118"/>
      <c r="F481" s="118"/>
      <c r="G481" s="118"/>
      <c r="H481" s="118"/>
      <c r="I481" s="118"/>
      <c r="J481" s="118"/>
      <c r="K481" s="118"/>
      <c r="L481" s="118"/>
      <c r="M481" s="118"/>
      <c r="N481" s="118"/>
      <c r="O481" s="118"/>
      <c r="P481" s="118"/>
    </row>
    <row r="482" spans="1:16" s="125" customFormat="1" x14ac:dyDescent="0.3">
      <c r="A482" s="118"/>
      <c r="B482" s="118"/>
      <c r="C482" s="118"/>
      <c r="D482" s="118"/>
      <c r="E482" s="118"/>
      <c r="F482" s="118"/>
      <c r="G482" s="118"/>
      <c r="H482" s="118"/>
      <c r="I482" s="118"/>
      <c r="J482" s="118"/>
      <c r="K482" s="118"/>
      <c r="L482" s="118"/>
      <c r="M482" s="118"/>
      <c r="N482" s="118"/>
      <c r="O482" s="118"/>
      <c r="P482" s="118"/>
    </row>
    <row r="483" spans="1:16" s="125" customFormat="1" x14ac:dyDescent="0.3">
      <c r="A483" s="118"/>
      <c r="B483" s="118"/>
      <c r="C483" s="118"/>
      <c r="D483" s="118"/>
      <c r="E483" s="118"/>
      <c r="F483" s="118"/>
      <c r="G483" s="118"/>
      <c r="H483" s="118"/>
      <c r="I483" s="118"/>
      <c r="J483" s="118"/>
      <c r="K483" s="118"/>
      <c r="L483" s="118"/>
      <c r="M483" s="118"/>
      <c r="N483" s="118"/>
      <c r="O483" s="118"/>
      <c r="P483" s="118"/>
    </row>
    <row r="484" spans="1:16" s="125" customFormat="1" x14ac:dyDescent="0.3">
      <c r="A484" s="118"/>
      <c r="B484" s="118"/>
      <c r="C484" s="118"/>
      <c r="D484" s="118"/>
      <c r="E484" s="118"/>
      <c r="F484" s="118"/>
      <c r="G484" s="118"/>
      <c r="H484" s="118"/>
      <c r="I484" s="118"/>
      <c r="J484" s="118"/>
      <c r="K484" s="118"/>
      <c r="L484" s="118"/>
      <c r="M484" s="118"/>
      <c r="N484" s="118"/>
      <c r="O484" s="118"/>
      <c r="P484" s="118"/>
    </row>
    <row r="485" spans="1:16" s="125" customFormat="1" x14ac:dyDescent="0.3">
      <c r="A485" s="118"/>
      <c r="B485" s="118"/>
      <c r="C485" s="118"/>
      <c r="D485" s="118"/>
      <c r="E485" s="118"/>
      <c r="F485" s="118"/>
      <c r="G485" s="118"/>
      <c r="H485" s="118"/>
      <c r="I485" s="118"/>
      <c r="J485" s="118"/>
      <c r="K485" s="118"/>
      <c r="L485" s="118"/>
      <c r="M485" s="118"/>
      <c r="N485" s="118"/>
      <c r="O485" s="118"/>
      <c r="P485" s="118"/>
    </row>
    <row r="486" spans="1:16" s="125" customFormat="1" x14ac:dyDescent="0.3">
      <c r="A486" s="118"/>
      <c r="B486" s="118"/>
      <c r="C486" s="118"/>
      <c r="D486" s="118"/>
      <c r="E486" s="118"/>
      <c r="F486" s="118"/>
      <c r="G486" s="118"/>
      <c r="H486" s="118"/>
      <c r="I486" s="118"/>
      <c r="J486" s="118"/>
      <c r="K486" s="118"/>
      <c r="L486" s="118"/>
      <c r="M486" s="118"/>
      <c r="N486" s="118"/>
      <c r="O486" s="118"/>
      <c r="P486" s="118"/>
    </row>
    <row r="487" spans="1:16" s="125" customFormat="1" x14ac:dyDescent="0.3">
      <c r="A487" s="118"/>
      <c r="B487" s="118"/>
      <c r="C487" s="118"/>
      <c r="D487" s="118"/>
      <c r="E487" s="118"/>
      <c r="F487" s="118"/>
      <c r="G487" s="118"/>
      <c r="H487" s="118"/>
      <c r="I487" s="118"/>
      <c r="J487" s="118"/>
      <c r="K487" s="118"/>
      <c r="L487" s="118"/>
      <c r="M487" s="118"/>
      <c r="N487" s="118"/>
      <c r="O487" s="118"/>
      <c r="P487" s="118"/>
    </row>
    <row r="488" spans="1:16" s="125" customFormat="1" x14ac:dyDescent="0.3">
      <c r="A488" s="118"/>
      <c r="B488" s="118"/>
      <c r="C488" s="118"/>
      <c r="D488" s="118"/>
      <c r="E488" s="118"/>
      <c r="F488" s="118"/>
      <c r="G488" s="118"/>
      <c r="H488" s="118"/>
      <c r="I488" s="118"/>
      <c r="J488" s="118"/>
      <c r="K488" s="118"/>
      <c r="L488" s="118"/>
      <c r="M488" s="118"/>
      <c r="N488" s="118"/>
      <c r="O488" s="118"/>
      <c r="P488" s="118"/>
    </row>
    <row r="489" spans="1:16" s="125" customFormat="1" x14ac:dyDescent="0.3">
      <c r="A489" s="118"/>
      <c r="B489" s="118"/>
      <c r="C489" s="118"/>
      <c r="D489" s="118"/>
      <c r="E489" s="118"/>
      <c r="F489" s="118"/>
      <c r="G489" s="118"/>
      <c r="H489" s="118"/>
      <c r="I489" s="118"/>
      <c r="J489" s="118"/>
      <c r="K489" s="118"/>
      <c r="L489" s="118"/>
      <c r="M489" s="118"/>
      <c r="N489" s="118"/>
      <c r="O489" s="118"/>
      <c r="P489" s="118"/>
    </row>
    <row r="490" spans="1:16" s="125" customFormat="1" x14ac:dyDescent="0.3">
      <c r="A490" s="118"/>
      <c r="B490" s="118"/>
      <c r="C490" s="118"/>
      <c r="D490" s="118"/>
      <c r="E490" s="118"/>
      <c r="F490" s="118"/>
      <c r="G490" s="118"/>
      <c r="H490" s="118"/>
      <c r="I490" s="118"/>
      <c r="J490" s="118"/>
      <c r="K490" s="118"/>
      <c r="L490" s="118"/>
      <c r="M490" s="118"/>
      <c r="N490" s="118"/>
      <c r="O490" s="118"/>
      <c r="P490" s="118"/>
    </row>
    <row r="491" spans="1:16" s="125" customFormat="1" x14ac:dyDescent="0.3">
      <c r="A491" s="118"/>
      <c r="B491" s="118"/>
      <c r="C491" s="118"/>
      <c r="D491" s="118"/>
      <c r="E491" s="118"/>
      <c r="F491" s="118"/>
      <c r="G491" s="118"/>
      <c r="H491" s="118"/>
      <c r="I491" s="118"/>
      <c r="J491" s="118"/>
      <c r="K491" s="118"/>
      <c r="L491" s="118"/>
      <c r="M491" s="118"/>
      <c r="N491" s="118"/>
      <c r="O491" s="118"/>
      <c r="P491" s="118"/>
    </row>
    <row r="492" spans="1:16" s="125" customFormat="1" x14ac:dyDescent="0.3">
      <c r="A492" s="118"/>
      <c r="B492" s="118"/>
      <c r="C492" s="118"/>
      <c r="D492" s="118"/>
      <c r="E492" s="118"/>
      <c r="F492" s="118"/>
      <c r="G492" s="118"/>
      <c r="H492" s="118"/>
      <c r="I492" s="118"/>
      <c r="J492" s="118"/>
      <c r="K492" s="118"/>
      <c r="L492" s="118"/>
      <c r="M492" s="118"/>
      <c r="N492" s="118"/>
      <c r="O492" s="118"/>
      <c r="P492" s="118"/>
    </row>
    <row r="493" spans="1:16" s="125" customFormat="1" x14ac:dyDescent="0.3">
      <c r="A493" s="118"/>
      <c r="B493" s="118"/>
      <c r="C493" s="118"/>
      <c r="D493" s="118"/>
      <c r="E493" s="118"/>
      <c r="F493" s="118"/>
      <c r="G493" s="118"/>
      <c r="H493" s="118"/>
      <c r="I493" s="118"/>
      <c r="J493" s="118"/>
      <c r="K493" s="118"/>
      <c r="L493" s="118"/>
      <c r="M493" s="118"/>
      <c r="N493" s="118"/>
      <c r="O493" s="118"/>
      <c r="P493" s="118"/>
    </row>
    <row r="494" spans="1:16" s="125" customFormat="1" x14ac:dyDescent="0.3">
      <c r="A494" s="118"/>
      <c r="B494" s="118"/>
      <c r="C494" s="118"/>
      <c r="D494" s="118"/>
      <c r="E494" s="118"/>
      <c r="F494" s="118"/>
      <c r="G494" s="118"/>
      <c r="H494" s="118"/>
      <c r="I494" s="118"/>
      <c r="J494" s="118"/>
      <c r="K494" s="118"/>
      <c r="L494" s="118"/>
      <c r="M494" s="118"/>
      <c r="N494" s="118"/>
      <c r="O494" s="118"/>
      <c r="P494" s="118"/>
    </row>
    <row r="495" spans="1:16" s="125" customFormat="1" x14ac:dyDescent="0.3">
      <c r="A495" s="118"/>
      <c r="B495" s="118"/>
      <c r="C495" s="118"/>
      <c r="D495" s="118"/>
      <c r="E495" s="118"/>
      <c r="F495" s="118"/>
      <c r="G495" s="118"/>
      <c r="H495" s="118"/>
      <c r="I495" s="118"/>
      <c r="J495" s="118"/>
      <c r="K495" s="118"/>
      <c r="L495" s="118"/>
      <c r="M495" s="118"/>
      <c r="N495" s="118"/>
      <c r="O495" s="118"/>
      <c r="P495" s="118"/>
    </row>
    <row r="496" spans="1:16" s="125" customFormat="1" x14ac:dyDescent="0.3">
      <c r="A496" s="118"/>
      <c r="B496" s="118"/>
      <c r="C496" s="118"/>
      <c r="D496" s="118"/>
      <c r="E496" s="118"/>
      <c r="F496" s="118"/>
      <c r="G496" s="118"/>
      <c r="H496" s="118"/>
      <c r="I496" s="118"/>
      <c r="J496" s="118"/>
      <c r="K496" s="118"/>
      <c r="L496" s="118"/>
      <c r="M496" s="118"/>
      <c r="N496" s="118"/>
      <c r="O496" s="118"/>
      <c r="P496" s="118"/>
    </row>
    <row r="497" spans="1:16" s="125" customFormat="1" x14ac:dyDescent="0.3">
      <c r="A497" s="118"/>
      <c r="B497" s="118"/>
      <c r="C497" s="118"/>
      <c r="D497" s="118"/>
      <c r="E497" s="118"/>
      <c r="F497" s="118"/>
      <c r="G497" s="118"/>
      <c r="H497" s="118"/>
      <c r="I497" s="118"/>
      <c r="J497" s="118"/>
      <c r="K497" s="118"/>
      <c r="L497" s="118"/>
      <c r="M497" s="118"/>
      <c r="N497" s="118"/>
      <c r="O497" s="118"/>
      <c r="P497" s="118"/>
    </row>
    <row r="498" spans="1:16" s="125" customFormat="1" x14ac:dyDescent="0.3">
      <c r="A498" s="118"/>
      <c r="B498" s="118"/>
      <c r="C498" s="118"/>
      <c r="D498" s="118"/>
      <c r="E498" s="118"/>
      <c r="F498" s="118"/>
      <c r="G498" s="118"/>
      <c r="H498" s="118"/>
      <c r="I498" s="118"/>
      <c r="J498" s="118"/>
      <c r="K498" s="118"/>
      <c r="L498" s="118"/>
      <c r="M498" s="118"/>
      <c r="N498" s="118"/>
      <c r="O498" s="118"/>
      <c r="P498" s="118"/>
    </row>
    <row r="499" spans="1:16" s="125" customFormat="1" x14ac:dyDescent="0.3">
      <c r="A499" s="118"/>
      <c r="B499" s="118"/>
      <c r="C499" s="118"/>
      <c r="D499" s="118"/>
      <c r="E499" s="118"/>
      <c r="F499" s="118"/>
      <c r="G499" s="118"/>
      <c r="H499" s="118"/>
      <c r="I499" s="118"/>
      <c r="J499" s="118"/>
      <c r="K499" s="118"/>
      <c r="L499" s="118"/>
      <c r="M499" s="118"/>
      <c r="N499" s="118"/>
      <c r="O499" s="118"/>
      <c r="P499" s="118"/>
    </row>
    <row r="500" spans="1:16" s="125" customFormat="1" x14ac:dyDescent="0.3">
      <c r="A500" s="118"/>
      <c r="B500" s="118"/>
      <c r="C500" s="118"/>
      <c r="D500" s="118"/>
      <c r="E500" s="118"/>
      <c r="F500" s="118"/>
      <c r="G500" s="118"/>
      <c r="H500" s="118"/>
      <c r="I500" s="118"/>
      <c r="J500" s="118"/>
      <c r="K500" s="118"/>
      <c r="L500" s="118"/>
      <c r="M500" s="118"/>
      <c r="N500" s="118"/>
      <c r="O500" s="118"/>
      <c r="P500" s="118"/>
    </row>
    <row r="501" spans="1:16" s="125" customFormat="1" x14ac:dyDescent="0.3">
      <c r="A501" s="118"/>
      <c r="B501" s="118"/>
      <c r="C501" s="118"/>
      <c r="D501" s="118"/>
      <c r="E501" s="118"/>
      <c r="F501" s="118"/>
      <c r="G501" s="118"/>
      <c r="H501" s="118"/>
      <c r="I501" s="118"/>
      <c r="J501" s="118"/>
      <c r="K501" s="118"/>
      <c r="L501" s="118"/>
      <c r="M501" s="118"/>
      <c r="N501" s="118"/>
      <c r="O501" s="118"/>
      <c r="P501" s="118"/>
    </row>
    <row r="502" spans="1:16" s="125" customFormat="1" x14ac:dyDescent="0.3">
      <c r="A502" s="118"/>
      <c r="B502" s="118"/>
      <c r="C502" s="118"/>
      <c r="D502" s="118"/>
      <c r="E502" s="118"/>
      <c r="F502" s="118"/>
      <c r="G502" s="118"/>
      <c r="H502" s="118"/>
      <c r="I502" s="118"/>
      <c r="J502" s="118"/>
      <c r="K502" s="118"/>
      <c r="L502" s="118"/>
      <c r="M502" s="118"/>
      <c r="N502" s="118"/>
      <c r="O502" s="118"/>
      <c r="P502" s="118"/>
    </row>
    <row r="503" spans="1:16" s="125" customFormat="1" x14ac:dyDescent="0.3">
      <c r="A503" s="118"/>
      <c r="B503" s="118"/>
      <c r="C503" s="118"/>
      <c r="D503" s="118"/>
      <c r="E503" s="118"/>
      <c r="F503" s="118"/>
      <c r="G503" s="118"/>
      <c r="H503" s="118"/>
      <c r="I503" s="118"/>
      <c r="J503" s="118"/>
      <c r="K503" s="118"/>
      <c r="L503" s="118"/>
      <c r="M503" s="118"/>
      <c r="N503" s="118"/>
      <c r="O503" s="118"/>
      <c r="P503" s="118"/>
    </row>
    <row r="504" spans="1:16" s="125" customFormat="1" x14ac:dyDescent="0.3">
      <c r="A504" s="118"/>
      <c r="B504" s="118"/>
      <c r="C504" s="118"/>
      <c r="D504" s="118"/>
      <c r="E504" s="118"/>
      <c r="F504" s="118"/>
      <c r="G504" s="118"/>
      <c r="H504" s="118"/>
      <c r="I504" s="118"/>
      <c r="J504" s="118"/>
      <c r="K504" s="118"/>
      <c r="L504" s="118"/>
      <c r="M504" s="118"/>
      <c r="N504" s="118"/>
      <c r="O504" s="118"/>
      <c r="P504" s="118"/>
    </row>
    <row r="505" spans="1:16" s="125" customFormat="1" x14ac:dyDescent="0.3">
      <c r="A505" s="118"/>
      <c r="B505" s="118"/>
      <c r="C505" s="118"/>
      <c r="D505" s="118"/>
      <c r="E505" s="118"/>
      <c r="F505" s="118"/>
      <c r="G505" s="118"/>
      <c r="H505" s="118"/>
      <c r="I505" s="118"/>
      <c r="J505" s="118"/>
      <c r="K505" s="118"/>
      <c r="L505" s="118"/>
      <c r="M505" s="118"/>
      <c r="N505" s="118"/>
      <c r="O505" s="118"/>
      <c r="P505" s="118"/>
    </row>
    <row r="506" spans="1:16" s="125" customFormat="1" x14ac:dyDescent="0.3">
      <c r="A506" s="118"/>
      <c r="B506" s="118"/>
      <c r="C506" s="118"/>
      <c r="D506" s="118"/>
      <c r="E506" s="118"/>
      <c r="F506" s="118"/>
      <c r="G506" s="118"/>
      <c r="H506" s="118"/>
      <c r="I506" s="118"/>
      <c r="J506" s="118"/>
      <c r="K506" s="118"/>
      <c r="L506" s="118"/>
      <c r="M506" s="118"/>
      <c r="N506" s="118"/>
      <c r="O506" s="118"/>
      <c r="P506" s="118"/>
    </row>
    <row r="507" spans="1:16" s="125" customFormat="1" x14ac:dyDescent="0.3">
      <c r="A507" s="118"/>
      <c r="B507" s="118"/>
      <c r="C507" s="118"/>
      <c r="D507" s="118"/>
      <c r="E507" s="118"/>
      <c r="F507" s="118"/>
      <c r="G507" s="118"/>
      <c r="H507" s="118"/>
      <c r="I507" s="118"/>
      <c r="J507" s="118"/>
      <c r="K507" s="118"/>
      <c r="L507" s="118"/>
      <c r="M507" s="118"/>
      <c r="N507" s="118"/>
      <c r="O507" s="118"/>
      <c r="P507" s="118"/>
    </row>
    <row r="508" spans="1:16" s="125" customFormat="1" x14ac:dyDescent="0.3">
      <c r="A508" s="118"/>
      <c r="B508" s="118"/>
      <c r="C508" s="118"/>
      <c r="D508" s="118"/>
      <c r="E508" s="118"/>
      <c r="F508" s="118"/>
      <c r="G508" s="118"/>
      <c r="H508" s="118"/>
      <c r="I508" s="118"/>
      <c r="J508" s="118"/>
      <c r="K508" s="118"/>
      <c r="L508" s="118"/>
      <c r="M508" s="118"/>
      <c r="N508" s="118"/>
      <c r="O508" s="118"/>
      <c r="P508" s="118"/>
    </row>
    <row r="509" spans="1:16" s="125" customFormat="1" x14ac:dyDescent="0.3">
      <c r="A509" s="118"/>
      <c r="B509" s="118"/>
      <c r="C509" s="118"/>
      <c r="D509" s="118"/>
      <c r="E509" s="118"/>
      <c r="F509" s="118"/>
      <c r="G509" s="118"/>
      <c r="H509" s="118"/>
      <c r="I509" s="118"/>
      <c r="J509" s="118"/>
      <c r="K509" s="118"/>
      <c r="L509" s="118"/>
      <c r="M509" s="118"/>
      <c r="N509" s="118"/>
      <c r="O509" s="118"/>
      <c r="P509" s="118"/>
    </row>
    <row r="510" spans="1:16" s="125" customFormat="1" x14ac:dyDescent="0.3">
      <c r="A510" s="118"/>
      <c r="B510" s="118"/>
      <c r="C510" s="118"/>
      <c r="D510" s="118"/>
      <c r="E510" s="118"/>
      <c r="F510" s="118"/>
      <c r="G510" s="118"/>
      <c r="H510" s="118"/>
      <c r="I510" s="118"/>
      <c r="J510" s="118"/>
      <c r="K510" s="118"/>
      <c r="L510" s="118"/>
      <c r="M510" s="118"/>
      <c r="N510" s="118"/>
      <c r="O510" s="118"/>
      <c r="P510" s="118"/>
    </row>
    <row r="511" spans="1:16" s="125" customFormat="1" x14ac:dyDescent="0.3">
      <c r="A511" s="118"/>
      <c r="B511" s="118"/>
      <c r="C511" s="118"/>
      <c r="D511" s="118"/>
      <c r="E511" s="118"/>
      <c r="F511" s="118"/>
      <c r="G511" s="118"/>
      <c r="H511" s="118"/>
      <c r="I511" s="118"/>
      <c r="J511" s="118"/>
      <c r="K511" s="118"/>
      <c r="L511" s="118"/>
      <c r="M511" s="118"/>
      <c r="N511" s="118"/>
      <c r="O511" s="118"/>
      <c r="P511" s="118"/>
    </row>
    <row r="512" spans="1:16" s="125" customFormat="1" x14ac:dyDescent="0.3">
      <c r="A512" s="118"/>
      <c r="B512" s="118"/>
      <c r="C512" s="118"/>
      <c r="D512" s="118"/>
      <c r="E512" s="118"/>
      <c r="F512" s="118"/>
      <c r="G512" s="118"/>
      <c r="H512" s="118"/>
      <c r="I512" s="118"/>
      <c r="J512" s="118"/>
      <c r="K512" s="118"/>
      <c r="L512" s="118"/>
      <c r="M512" s="118"/>
      <c r="N512" s="118"/>
      <c r="O512" s="118"/>
      <c r="P512" s="118"/>
    </row>
    <row r="513" spans="1:16" s="125" customFormat="1" x14ac:dyDescent="0.3">
      <c r="A513" s="118"/>
      <c r="B513" s="118"/>
      <c r="C513" s="118"/>
      <c r="D513" s="118"/>
      <c r="E513" s="118"/>
      <c r="F513" s="118"/>
      <c r="G513" s="118"/>
      <c r="H513" s="118"/>
      <c r="I513" s="118"/>
      <c r="J513" s="118"/>
      <c r="K513" s="118"/>
      <c r="L513" s="118"/>
      <c r="M513" s="118"/>
      <c r="N513" s="118"/>
      <c r="O513" s="118"/>
      <c r="P513" s="118"/>
    </row>
    <row r="514" spans="1:16" s="125" customFormat="1" x14ac:dyDescent="0.3">
      <c r="A514" s="118"/>
      <c r="B514" s="118"/>
      <c r="C514" s="118"/>
      <c r="D514" s="118"/>
      <c r="E514" s="118"/>
      <c r="F514" s="118"/>
      <c r="G514" s="118"/>
      <c r="H514" s="118"/>
      <c r="I514" s="118"/>
      <c r="J514" s="118"/>
      <c r="K514" s="118"/>
      <c r="L514" s="118"/>
      <c r="M514" s="118"/>
      <c r="N514" s="118"/>
      <c r="O514" s="118"/>
      <c r="P514" s="118"/>
    </row>
    <row r="515" spans="1:16" s="125" customFormat="1" x14ac:dyDescent="0.3">
      <c r="A515" s="118"/>
      <c r="B515" s="118"/>
      <c r="C515" s="118"/>
      <c r="D515" s="118"/>
      <c r="E515" s="118"/>
      <c r="F515" s="118"/>
      <c r="G515" s="118"/>
      <c r="H515" s="118"/>
      <c r="I515" s="118"/>
      <c r="J515" s="118"/>
      <c r="K515" s="118"/>
      <c r="L515" s="118"/>
      <c r="M515" s="118"/>
      <c r="N515" s="118"/>
      <c r="O515" s="118"/>
      <c r="P515" s="118"/>
    </row>
    <row r="516" spans="1:16" s="125" customFormat="1" x14ac:dyDescent="0.3">
      <c r="A516" s="118"/>
      <c r="B516" s="118"/>
      <c r="C516" s="118"/>
      <c r="D516" s="118"/>
      <c r="E516" s="118"/>
      <c r="F516" s="118"/>
      <c r="G516" s="118"/>
      <c r="H516" s="118"/>
      <c r="I516" s="118"/>
      <c r="J516" s="118"/>
      <c r="K516" s="118"/>
      <c r="L516" s="118"/>
      <c r="M516" s="118"/>
      <c r="N516" s="118"/>
      <c r="O516" s="118"/>
      <c r="P516" s="118"/>
    </row>
    <row r="517" spans="1:16" s="125" customFormat="1" x14ac:dyDescent="0.3">
      <c r="A517" s="118"/>
      <c r="B517" s="118"/>
      <c r="C517" s="118"/>
      <c r="D517" s="118"/>
      <c r="E517" s="118"/>
      <c r="F517" s="118"/>
      <c r="G517" s="118"/>
      <c r="H517" s="118"/>
      <c r="I517" s="118"/>
      <c r="J517" s="118"/>
      <c r="K517" s="118"/>
      <c r="L517" s="118"/>
      <c r="M517" s="118"/>
      <c r="N517" s="118"/>
      <c r="O517" s="118"/>
      <c r="P517" s="118"/>
    </row>
    <row r="518" spans="1:16" s="125" customFormat="1" x14ac:dyDescent="0.3">
      <c r="A518" s="118"/>
      <c r="B518" s="118"/>
      <c r="C518" s="118"/>
      <c r="D518" s="118"/>
      <c r="E518" s="118"/>
      <c r="F518" s="118"/>
      <c r="G518" s="118"/>
      <c r="H518" s="118"/>
      <c r="I518" s="118"/>
      <c r="J518" s="118"/>
      <c r="K518" s="118"/>
      <c r="L518" s="118"/>
      <c r="M518" s="118"/>
      <c r="N518" s="118"/>
      <c r="O518" s="118"/>
      <c r="P518" s="118"/>
    </row>
    <row r="519" spans="1:16" s="125" customFormat="1" x14ac:dyDescent="0.3">
      <c r="A519" s="118"/>
      <c r="B519" s="118"/>
      <c r="C519" s="118"/>
      <c r="D519" s="118"/>
      <c r="E519" s="118"/>
      <c r="F519" s="118"/>
      <c r="G519" s="118"/>
      <c r="H519" s="118"/>
      <c r="I519" s="118"/>
      <c r="J519" s="118"/>
      <c r="K519" s="118"/>
      <c r="L519" s="118"/>
      <c r="M519" s="118"/>
      <c r="N519" s="118"/>
      <c r="O519" s="118"/>
      <c r="P519" s="118"/>
    </row>
    <row r="520" spans="1:16" s="125" customFormat="1" x14ac:dyDescent="0.3">
      <c r="A520" s="118"/>
      <c r="B520" s="118"/>
      <c r="C520" s="118"/>
      <c r="D520" s="118"/>
      <c r="E520" s="118"/>
      <c r="F520" s="118"/>
      <c r="G520" s="118"/>
      <c r="H520" s="118"/>
      <c r="I520" s="118"/>
      <c r="J520" s="118"/>
      <c r="K520" s="118"/>
      <c r="L520" s="118"/>
      <c r="M520" s="118"/>
      <c r="N520" s="118"/>
      <c r="O520" s="118"/>
      <c r="P520" s="118"/>
    </row>
    <row r="521" spans="1:16" s="125" customFormat="1" x14ac:dyDescent="0.3">
      <c r="A521" s="118"/>
      <c r="B521" s="118"/>
      <c r="C521" s="118"/>
      <c r="D521" s="118"/>
      <c r="E521" s="118"/>
      <c r="F521" s="118"/>
      <c r="G521" s="118"/>
      <c r="H521" s="118"/>
      <c r="I521" s="118"/>
      <c r="J521" s="118"/>
      <c r="K521" s="118"/>
      <c r="L521" s="118"/>
      <c r="M521" s="118"/>
      <c r="N521" s="118"/>
      <c r="O521" s="118"/>
      <c r="P521" s="118"/>
    </row>
    <row r="522" spans="1:16" s="125" customFormat="1" x14ac:dyDescent="0.3">
      <c r="A522" s="118"/>
      <c r="B522" s="118"/>
      <c r="C522" s="118"/>
      <c r="D522" s="118"/>
      <c r="E522" s="118"/>
      <c r="F522" s="118"/>
      <c r="G522" s="118"/>
      <c r="H522" s="118"/>
      <c r="I522" s="118"/>
      <c r="J522" s="118"/>
      <c r="K522" s="118"/>
      <c r="L522" s="118"/>
      <c r="M522" s="118"/>
      <c r="N522" s="118"/>
      <c r="O522" s="118"/>
      <c r="P522" s="118"/>
    </row>
    <row r="523" spans="1:16" s="125" customFormat="1" x14ac:dyDescent="0.3">
      <c r="A523" s="118"/>
      <c r="B523" s="118"/>
      <c r="C523" s="118"/>
      <c r="D523" s="118"/>
      <c r="E523" s="118"/>
      <c r="F523" s="118"/>
      <c r="G523" s="118"/>
      <c r="H523" s="118"/>
      <c r="I523" s="118"/>
      <c r="J523" s="118"/>
      <c r="K523" s="118"/>
      <c r="L523" s="118"/>
      <c r="M523" s="118"/>
      <c r="N523" s="118"/>
      <c r="O523" s="118"/>
      <c r="P523" s="118"/>
    </row>
    <row r="524" spans="1:16" s="125" customFormat="1" x14ac:dyDescent="0.3">
      <c r="A524" s="118"/>
      <c r="B524" s="118"/>
      <c r="C524" s="118"/>
      <c r="D524" s="118"/>
      <c r="E524" s="118"/>
      <c r="F524" s="118"/>
      <c r="G524" s="118"/>
      <c r="H524" s="118"/>
      <c r="I524" s="118"/>
      <c r="J524" s="118"/>
      <c r="K524" s="118"/>
      <c r="L524" s="118"/>
      <c r="M524" s="118"/>
      <c r="N524" s="118"/>
      <c r="O524" s="118"/>
      <c r="P524" s="118"/>
    </row>
    <row r="525" spans="1:16" s="125" customFormat="1" x14ac:dyDescent="0.3">
      <c r="A525" s="118"/>
      <c r="B525" s="118"/>
      <c r="C525" s="118"/>
      <c r="D525" s="118"/>
      <c r="E525" s="118"/>
      <c r="F525" s="118"/>
      <c r="G525" s="118"/>
      <c r="H525" s="118"/>
      <c r="I525" s="118"/>
      <c r="J525" s="118"/>
      <c r="K525" s="118"/>
      <c r="L525" s="118"/>
      <c r="M525" s="118"/>
      <c r="N525" s="118"/>
      <c r="O525" s="118"/>
      <c r="P525" s="118"/>
    </row>
    <row r="526" spans="1:16" s="125" customFormat="1" x14ac:dyDescent="0.3">
      <c r="A526" s="118"/>
      <c r="B526" s="118"/>
      <c r="C526" s="118"/>
      <c r="D526" s="118"/>
      <c r="E526" s="118"/>
      <c r="F526" s="118"/>
      <c r="G526" s="118"/>
      <c r="H526" s="118"/>
      <c r="I526" s="118"/>
      <c r="J526" s="118"/>
      <c r="K526" s="118"/>
      <c r="L526" s="118"/>
      <c r="M526" s="118"/>
      <c r="N526" s="118"/>
      <c r="O526" s="118"/>
      <c r="P526" s="118"/>
    </row>
    <row r="527" spans="1:16" s="125" customFormat="1" x14ac:dyDescent="0.3">
      <c r="A527" s="118"/>
      <c r="B527" s="118"/>
      <c r="C527" s="118"/>
      <c r="D527" s="118"/>
      <c r="E527" s="118"/>
      <c r="F527" s="118"/>
      <c r="G527" s="118"/>
      <c r="H527" s="118"/>
      <c r="I527" s="118"/>
      <c r="J527" s="118"/>
      <c r="K527" s="118"/>
      <c r="L527" s="118"/>
      <c r="M527" s="118"/>
      <c r="N527" s="118"/>
      <c r="O527" s="118"/>
      <c r="P527" s="118"/>
    </row>
    <row r="528" spans="1:16" s="125" customFormat="1" x14ac:dyDescent="0.3">
      <c r="A528" s="118"/>
      <c r="B528" s="118"/>
      <c r="C528" s="118"/>
      <c r="D528" s="118"/>
      <c r="E528" s="118"/>
      <c r="F528" s="118"/>
      <c r="G528" s="118"/>
      <c r="H528" s="118"/>
      <c r="I528" s="118"/>
      <c r="J528" s="118"/>
      <c r="K528" s="118"/>
      <c r="L528" s="118"/>
      <c r="M528" s="118"/>
      <c r="N528" s="118"/>
      <c r="O528" s="118"/>
      <c r="P528" s="118"/>
    </row>
    <row r="529" spans="1:16" s="125" customFormat="1" x14ac:dyDescent="0.3">
      <c r="A529" s="118"/>
      <c r="B529" s="118"/>
      <c r="C529" s="118"/>
      <c r="D529" s="118"/>
      <c r="E529" s="118"/>
      <c r="F529" s="118"/>
      <c r="G529" s="118"/>
      <c r="H529" s="118"/>
      <c r="I529" s="118"/>
      <c r="J529" s="118"/>
      <c r="K529" s="118"/>
      <c r="L529" s="118"/>
      <c r="M529" s="118"/>
      <c r="N529" s="118"/>
      <c r="O529" s="118"/>
      <c r="P529" s="118"/>
    </row>
    <row r="530" spans="1:16" s="125" customFormat="1" x14ac:dyDescent="0.3">
      <c r="A530" s="118"/>
      <c r="B530" s="118"/>
      <c r="C530" s="118"/>
      <c r="D530" s="118"/>
      <c r="E530" s="118"/>
      <c r="F530" s="118"/>
      <c r="G530" s="118"/>
      <c r="H530" s="118"/>
      <c r="I530" s="118"/>
      <c r="J530" s="118"/>
      <c r="K530" s="118"/>
      <c r="L530" s="118"/>
      <c r="M530" s="118"/>
      <c r="N530" s="118"/>
      <c r="O530" s="118"/>
      <c r="P530" s="118"/>
    </row>
    <row r="531" spans="1:16" s="125" customFormat="1" x14ac:dyDescent="0.3">
      <c r="A531" s="118"/>
      <c r="B531" s="118"/>
      <c r="C531" s="118"/>
      <c r="D531" s="118"/>
      <c r="E531" s="118"/>
      <c r="F531" s="118"/>
      <c r="G531" s="118"/>
      <c r="H531" s="118"/>
      <c r="I531" s="118"/>
      <c r="J531" s="118"/>
      <c r="K531" s="118"/>
      <c r="L531" s="118"/>
      <c r="M531" s="118"/>
      <c r="N531" s="118"/>
      <c r="O531" s="118"/>
      <c r="P531" s="118"/>
    </row>
    <row r="532" spans="1:16" s="125" customFormat="1" x14ac:dyDescent="0.3">
      <c r="A532" s="118"/>
      <c r="B532" s="118"/>
      <c r="C532" s="118"/>
      <c r="D532" s="118"/>
      <c r="E532" s="118"/>
      <c r="F532" s="118"/>
      <c r="G532" s="118"/>
      <c r="H532" s="118"/>
      <c r="I532" s="118"/>
      <c r="J532" s="118"/>
      <c r="K532" s="118"/>
      <c r="L532" s="118"/>
      <c r="M532" s="118"/>
      <c r="N532" s="118"/>
      <c r="O532" s="118"/>
      <c r="P532" s="118"/>
    </row>
    <row r="533" spans="1:16" s="125" customFormat="1" x14ac:dyDescent="0.3">
      <c r="A533" s="118"/>
      <c r="B533" s="118"/>
      <c r="C533" s="118"/>
      <c r="D533" s="118"/>
      <c r="E533" s="118"/>
      <c r="F533" s="118"/>
      <c r="G533" s="118"/>
      <c r="H533" s="118"/>
      <c r="I533" s="118"/>
      <c r="J533" s="118"/>
      <c r="K533" s="118"/>
      <c r="L533" s="118"/>
      <c r="M533" s="118"/>
      <c r="N533" s="118"/>
      <c r="O533" s="118"/>
      <c r="P533" s="118"/>
    </row>
    <row r="534" spans="1:16" s="125" customFormat="1" x14ac:dyDescent="0.3">
      <c r="A534" s="118"/>
      <c r="B534" s="118"/>
      <c r="C534" s="118"/>
      <c r="D534" s="118"/>
      <c r="E534" s="118"/>
      <c r="F534" s="118"/>
      <c r="G534" s="118"/>
      <c r="H534" s="118"/>
      <c r="I534" s="118"/>
      <c r="J534" s="118"/>
      <c r="K534" s="118"/>
      <c r="L534" s="118"/>
      <c r="M534" s="118"/>
      <c r="N534" s="118"/>
      <c r="O534" s="118"/>
      <c r="P534" s="118"/>
    </row>
    <row r="535" spans="1:16" s="125" customFormat="1" x14ac:dyDescent="0.3">
      <c r="A535" s="118"/>
      <c r="B535" s="118"/>
      <c r="C535" s="118"/>
      <c r="D535" s="118"/>
      <c r="E535" s="118"/>
      <c r="F535" s="118"/>
      <c r="G535" s="118"/>
      <c r="H535" s="118"/>
      <c r="I535" s="118"/>
      <c r="J535" s="118"/>
      <c r="K535" s="118"/>
      <c r="L535" s="118"/>
      <c r="M535" s="118"/>
      <c r="N535" s="118"/>
      <c r="O535" s="118"/>
      <c r="P535" s="118"/>
    </row>
    <row r="536" spans="1:16" s="125" customFormat="1" x14ac:dyDescent="0.3">
      <c r="A536" s="118"/>
      <c r="B536" s="118"/>
      <c r="C536" s="118"/>
      <c r="D536" s="118"/>
      <c r="E536" s="118"/>
      <c r="F536" s="118"/>
      <c r="G536" s="118"/>
      <c r="H536" s="118"/>
      <c r="I536" s="118"/>
      <c r="J536" s="118"/>
      <c r="K536" s="118"/>
      <c r="L536" s="118"/>
      <c r="M536" s="118"/>
      <c r="N536" s="118"/>
      <c r="O536" s="118"/>
      <c r="P536" s="118"/>
    </row>
    <row r="537" spans="1:16" s="125" customFormat="1" x14ac:dyDescent="0.3">
      <c r="A537" s="118"/>
      <c r="B537" s="118"/>
      <c r="C537" s="118"/>
      <c r="D537" s="118"/>
      <c r="E537" s="118"/>
      <c r="F537" s="118"/>
      <c r="G537" s="118"/>
      <c r="H537" s="118"/>
      <c r="I537" s="118"/>
      <c r="J537" s="118"/>
      <c r="K537" s="118"/>
      <c r="L537" s="118"/>
      <c r="M537" s="118"/>
      <c r="N537" s="118"/>
      <c r="O537" s="118"/>
      <c r="P537" s="118"/>
    </row>
    <row r="538" spans="1:16" s="125" customFormat="1" x14ac:dyDescent="0.3">
      <c r="A538" s="118"/>
      <c r="B538" s="118"/>
      <c r="C538" s="118"/>
      <c r="D538" s="118"/>
      <c r="E538" s="118"/>
      <c r="F538" s="118"/>
      <c r="G538" s="118"/>
      <c r="H538" s="118"/>
      <c r="I538" s="118"/>
      <c r="J538" s="118"/>
      <c r="K538" s="118"/>
      <c r="L538" s="118"/>
      <c r="M538" s="118"/>
      <c r="N538" s="118"/>
      <c r="O538" s="118"/>
      <c r="P538" s="118"/>
    </row>
    <row r="539" spans="1:16" s="125" customFormat="1" x14ac:dyDescent="0.3">
      <c r="A539" s="118"/>
      <c r="B539" s="118"/>
      <c r="C539" s="118"/>
      <c r="D539" s="118"/>
      <c r="E539" s="118"/>
      <c r="F539" s="118"/>
      <c r="G539" s="118"/>
      <c r="H539" s="118"/>
      <c r="I539" s="118"/>
      <c r="J539" s="118"/>
      <c r="K539" s="118"/>
      <c r="L539" s="118"/>
      <c r="M539" s="118"/>
      <c r="N539" s="118"/>
      <c r="O539" s="118"/>
      <c r="P539" s="118"/>
    </row>
    <row r="540" spans="1:16" s="125" customFormat="1" x14ac:dyDescent="0.3">
      <c r="A540" s="118"/>
      <c r="B540" s="118"/>
      <c r="C540" s="118"/>
      <c r="D540" s="118"/>
      <c r="E540" s="118"/>
      <c r="F540" s="118"/>
      <c r="G540" s="118"/>
      <c r="H540" s="118"/>
      <c r="I540" s="118"/>
      <c r="J540" s="118"/>
      <c r="K540" s="118"/>
      <c r="L540" s="118"/>
      <c r="M540" s="118"/>
      <c r="N540" s="118"/>
      <c r="O540" s="118"/>
      <c r="P540" s="118"/>
    </row>
    <row r="541" spans="1:16" s="125" customFormat="1" x14ac:dyDescent="0.3">
      <c r="A541" s="118"/>
      <c r="B541" s="118"/>
      <c r="C541" s="118"/>
      <c r="D541" s="118"/>
      <c r="E541" s="118"/>
      <c r="F541" s="118"/>
      <c r="G541" s="118"/>
      <c r="H541" s="118"/>
      <c r="I541" s="118"/>
      <c r="J541" s="118"/>
      <c r="K541" s="118"/>
      <c r="L541" s="118"/>
      <c r="M541" s="118"/>
      <c r="N541" s="118"/>
      <c r="O541" s="118"/>
      <c r="P541" s="118"/>
    </row>
    <row r="542" spans="1:16" s="125" customFormat="1" x14ac:dyDescent="0.3">
      <c r="A542" s="118"/>
      <c r="B542" s="118"/>
      <c r="C542" s="118"/>
      <c r="D542" s="118"/>
      <c r="E542" s="118"/>
      <c r="F542" s="118"/>
      <c r="G542" s="118"/>
      <c r="H542" s="118"/>
      <c r="I542" s="118"/>
      <c r="J542" s="118"/>
      <c r="K542" s="118"/>
      <c r="L542" s="118"/>
      <c r="M542" s="118"/>
      <c r="N542" s="118"/>
      <c r="O542" s="118"/>
      <c r="P542" s="118"/>
    </row>
    <row r="543" spans="1:16" s="125" customFormat="1" x14ac:dyDescent="0.3">
      <c r="A543" s="118"/>
      <c r="B543" s="118"/>
      <c r="C543" s="118"/>
      <c r="D543" s="118"/>
      <c r="E543" s="118"/>
      <c r="F543" s="118"/>
      <c r="G543" s="118"/>
      <c r="H543" s="118"/>
      <c r="I543" s="118"/>
      <c r="J543" s="118"/>
      <c r="K543" s="118"/>
      <c r="L543" s="118"/>
      <c r="M543" s="118"/>
      <c r="N543" s="118"/>
      <c r="O543" s="118"/>
      <c r="P543" s="118"/>
    </row>
    <row r="544" spans="1:16" s="125" customFormat="1" x14ac:dyDescent="0.3">
      <c r="A544" s="118"/>
      <c r="B544" s="118"/>
      <c r="C544" s="118"/>
      <c r="D544" s="118"/>
      <c r="E544" s="118"/>
      <c r="F544" s="118"/>
      <c r="G544" s="118"/>
      <c r="H544" s="118"/>
      <c r="I544" s="118"/>
      <c r="J544" s="118"/>
      <c r="K544" s="118"/>
      <c r="L544" s="118"/>
      <c r="M544" s="118"/>
      <c r="N544" s="118"/>
      <c r="O544" s="118"/>
      <c r="P544" s="118"/>
    </row>
    <row r="545" spans="1:16" s="125" customFormat="1" x14ac:dyDescent="0.3">
      <c r="A545" s="118"/>
      <c r="B545" s="118"/>
      <c r="C545" s="118"/>
      <c r="D545" s="118"/>
      <c r="E545" s="118"/>
      <c r="F545" s="118"/>
      <c r="G545" s="118"/>
      <c r="H545" s="118"/>
      <c r="I545" s="118"/>
      <c r="J545" s="118"/>
      <c r="K545" s="118"/>
      <c r="L545" s="118"/>
      <c r="M545" s="118"/>
      <c r="N545" s="118"/>
      <c r="O545" s="118"/>
      <c r="P545" s="118"/>
    </row>
    <row r="546" spans="1:16" s="125" customFormat="1" x14ac:dyDescent="0.3">
      <c r="A546" s="118"/>
      <c r="B546" s="118"/>
      <c r="C546" s="118"/>
      <c r="D546" s="118"/>
      <c r="E546" s="118"/>
      <c r="F546" s="118"/>
      <c r="G546" s="118"/>
      <c r="H546" s="118"/>
      <c r="I546" s="118"/>
      <c r="J546" s="118"/>
      <c r="K546" s="118"/>
      <c r="L546" s="118"/>
      <c r="M546" s="118"/>
      <c r="N546" s="118"/>
      <c r="O546" s="118"/>
      <c r="P546" s="118"/>
    </row>
    <row r="547" spans="1:16" s="125" customFormat="1" x14ac:dyDescent="0.3">
      <c r="A547" s="118"/>
      <c r="B547" s="118"/>
      <c r="C547" s="118"/>
      <c r="D547" s="118"/>
      <c r="E547" s="118"/>
      <c r="F547" s="118"/>
      <c r="G547" s="118"/>
      <c r="H547" s="118"/>
      <c r="I547" s="118"/>
      <c r="J547" s="118"/>
      <c r="K547" s="118"/>
      <c r="L547" s="118"/>
      <c r="M547" s="118"/>
      <c r="N547" s="118"/>
      <c r="O547" s="118"/>
      <c r="P547" s="118"/>
    </row>
    <row r="548" spans="1:16" s="125" customFormat="1" x14ac:dyDescent="0.3">
      <c r="A548" s="118"/>
      <c r="B548" s="118"/>
      <c r="C548" s="118"/>
      <c r="D548" s="118"/>
      <c r="E548" s="118"/>
      <c r="F548" s="118"/>
      <c r="G548" s="118"/>
      <c r="H548" s="118"/>
      <c r="I548" s="118"/>
      <c r="J548" s="118"/>
      <c r="K548" s="118"/>
      <c r="L548" s="118"/>
      <c r="M548" s="118"/>
      <c r="N548" s="118"/>
      <c r="O548" s="118"/>
      <c r="P548" s="118"/>
    </row>
    <row r="549" spans="1:16" s="125" customFormat="1" x14ac:dyDescent="0.3">
      <c r="A549" s="118"/>
      <c r="B549" s="118"/>
      <c r="C549" s="118"/>
      <c r="D549" s="118"/>
      <c r="E549" s="118"/>
      <c r="F549" s="118"/>
      <c r="G549" s="118"/>
      <c r="H549" s="118"/>
      <c r="I549" s="118"/>
      <c r="J549" s="118"/>
      <c r="K549" s="118"/>
      <c r="L549" s="118"/>
      <c r="M549" s="118"/>
      <c r="N549" s="118"/>
      <c r="O549" s="118"/>
      <c r="P549" s="118"/>
    </row>
    <row r="550" spans="1:16" s="125" customFormat="1" x14ac:dyDescent="0.3">
      <c r="A550" s="118"/>
      <c r="B550" s="118"/>
      <c r="C550" s="118"/>
      <c r="D550" s="118"/>
      <c r="E550" s="118"/>
      <c r="F550" s="118"/>
      <c r="G550" s="118"/>
      <c r="H550" s="118"/>
      <c r="I550" s="118"/>
      <c r="J550" s="118"/>
      <c r="K550" s="118"/>
      <c r="L550" s="118"/>
      <c r="M550" s="118"/>
      <c r="N550" s="118"/>
      <c r="O550" s="118"/>
      <c r="P550" s="118"/>
    </row>
    <row r="551" spans="1:16" s="125" customFormat="1" x14ac:dyDescent="0.3">
      <c r="A551" s="118"/>
      <c r="B551" s="118"/>
      <c r="C551" s="118"/>
      <c r="D551" s="118"/>
      <c r="E551" s="118"/>
      <c r="F551" s="118"/>
      <c r="G551" s="118"/>
      <c r="H551" s="118"/>
      <c r="I551" s="118"/>
      <c r="J551" s="118"/>
      <c r="K551" s="118"/>
      <c r="L551" s="118"/>
      <c r="M551" s="118"/>
      <c r="N551" s="118"/>
      <c r="O551" s="118"/>
      <c r="P551" s="118"/>
    </row>
    <row r="552" spans="1:16" s="125" customFormat="1" x14ac:dyDescent="0.3">
      <c r="A552" s="118"/>
      <c r="B552" s="118"/>
      <c r="C552" s="118"/>
      <c r="D552" s="118"/>
      <c r="E552" s="118"/>
      <c r="F552" s="118"/>
      <c r="G552" s="118"/>
      <c r="H552" s="118"/>
      <c r="I552" s="118"/>
      <c r="J552" s="118"/>
      <c r="K552" s="118"/>
      <c r="L552" s="118"/>
      <c r="M552" s="118"/>
      <c r="N552" s="118"/>
      <c r="O552" s="118"/>
      <c r="P552" s="118"/>
    </row>
    <row r="553" spans="1:16" s="125" customFormat="1" x14ac:dyDescent="0.3">
      <c r="A553" s="118"/>
      <c r="B553" s="118"/>
      <c r="C553" s="118"/>
      <c r="D553" s="118"/>
      <c r="E553" s="118"/>
      <c r="F553" s="118"/>
      <c r="G553" s="118"/>
      <c r="H553" s="118"/>
      <c r="I553" s="118"/>
      <c r="J553" s="118"/>
      <c r="K553" s="118"/>
      <c r="L553" s="118"/>
      <c r="M553" s="118"/>
      <c r="N553" s="118"/>
      <c r="O553" s="118"/>
      <c r="P553" s="118"/>
    </row>
    <row r="554" spans="1:16" s="125" customFormat="1" x14ac:dyDescent="0.3">
      <c r="A554" s="118"/>
      <c r="B554" s="118"/>
      <c r="C554" s="118"/>
      <c r="D554" s="118"/>
      <c r="E554" s="118"/>
      <c r="F554" s="118"/>
      <c r="G554" s="118"/>
      <c r="H554" s="118"/>
      <c r="I554" s="118"/>
      <c r="J554" s="118"/>
      <c r="K554" s="118"/>
      <c r="L554" s="118"/>
      <c r="M554" s="118"/>
      <c r="N554" s="118"/>
      <c r="O554" s="118"/>
      <c r="P554" s="118"/>
    </row>
    <row r="555" spans="1:16" s="125" customFormat="1" x14ac:dyDescent="0.3">
      <c r="A555" s="118"/>
      <c r="B555" s="118"/>
      <c r="C555" s="118"/>
      <c r="D555" s="118"/>
      <c r="E555" s="118"/>
      <c r="F555" s="118"/>
      <c r="G555" s="118"/>
      <c r="H555" s="118"/>
      <c r="I555" s="118"/>
      <c r="J555" s="118"/>
      <c r="K555" s="118"/>
      <c r="L555" s="118"/>
      <c r="M555" s="118"/>
      <c r="N555" s="118"/>
      <c r="O555" s="118"/>
      <c r="P555" s="118"/>
    </row>
    <row r="556" spans="1:16" s="125" customFormat="1" x14ac:dyDescent="0.3">
      <c r="A556" s="118"/>
      <c r="B556" s="118"/>
      <c r="C556" s="118"/>
      <c r="D556" s="118"/>
      <c r="E556" s="118"/>
      <c r="F556" s="118"/>
      <c r="G556" s="118"/>
      <c r="H556" s="118"/>
      <c r="I556" s="118"/>
      <c r="J556" s="118"/>
      <c r="K556" s="118"/>
      <c r="L556" s="118"/>
      <c r="M556" s="118"/>
      <c r="N556" s="118"/>
      <c r="O556" s="118"/>
      <c r="P556" s="118"/>
    </row>
    <row r="557" spans="1:16" s="125" customFormat="1" x14ac:dyDescent="0.3">
      <c r="A557" s="118"/>
      <c r="B557" s="118"/>
      <c r="C557" s="118"/>
      <c r="D557" s="118"/>
      <c r="E557" s="118"/>
      <c r="F557" s="118"/>
      <c r="G557" s="118"/>
      <c r="H557" s="118"/>
      <c r="I557" s="118"/>
      <c r="J557" s="118"/>
      <c r="K557" s="118"/>
      <c r="L557" s="118"/>
      <c r="M557" s="118"/>
      <c r="N557" s="118"/>
      <c r="O557" s="118"/>
      <c r="P557" s="118"/>
    </row>
    <row r="558" spans="1:16" s="125" customFormat="1" x14ac:dyDescent="0.3">
      <c r="A558" s="118"/>
      <c r="B558" s="118"/>
      <c r="C558" s="118"/>
      <c r="D558" s="118"/>
      <c r="E558" s="118"/>
      <c r="F558" s="118"/>
      <c r="G558" s="118"/>
      <c r="H558" s="118"/>
      <c r="I558" s="118"/>
      <c r="J558" s="118"/>
      <c r="K558" s="118"/>
      <c r="L558" s="118"/>
      <c r="M558" s="118"/>
      <c r="N558" s="118"/>
      <c r="O558" s="118"/>
      <c r="P558" s="118"/>
    </row>
    <row r="559" spans="1:16" s="125" customFormat="1" x14ac:dyDescent="0.3">
      <c r="A559" s="118"/>
      <c r="B559" s="118"/>
      <c r="C559" s="118"/>
      <c r="D559" s="118"/>
      <c r="E559" s="118"/>
      <c r="F559" s="118"/>
      <c r="G559" s="118"/>
      <c r="H559" s="118"/>
      <c r="I559" s="118"/>
      <c r="J559" s="118"/>
      <c r="K559" s="118"/>
      <c r="L559" s="118"/>
      <c r="M559" s="118"/>
      <c r="N559" s="118"/>
      <c r="O559" s="118"/>
      <c r="P559" s="118"/>
    </row>
    <row r="560" spans="1:16" s="125" customFormat="1" x14ac:dyDescent="0.3">
      <c r="A560" s="118"/>
      <c r="B560" s="118"/>
      <c r="C560" s="118"/>
      <c r="D560" s="118"/>
      <c r="E560" s="118"/>
      <c r="F560" s="118"/>
      <c r="G560" s="118"/>
      <c r="H560" s="118"/>
      <c r="I560" s="118"/>
      <c r="J560" s="118"/>
      <c r="K560" s="118"/>
      <c r="L560" s="118"/>
      <c r="M560" s="118"/>
      <c r="N560" s="118"/>
      <c r="O560" s="118"/>
      <c r="P560" s="118"/>
    </row>
    <row r="561" spans="1:16" s="125" customFormat="1" x14ac:dyDescent="0.3">
      <c r="A561" s="118"/>
      <c r="B561" s="118"/>
      <c r="C561" s="118"/>
      <c r="D561" s="118"/>
      <c r="E561" s="118"/>
      <c r="F561" s="118"/>
      <c r="G561" s="118"/>
      <c r="H561" s="118"/>
      <c r="I561" s="118"/>
      <c r="J561" s="118"/>
      <c r="K561" s="118"/>
      <c r="L561" s="118"/>
      <c r="M561" s="118"/>
      <c r="N561" s="118"/>
      <c r="O561" s="118"/>
      <c r="P561" s="118"/>
    </row>
    <row r="562" spans="1:16" s="125" customFormat="1" x14ac:dyDescent="0.3">
      <c r="A562" s="118"/>
      <c r="B562" s="118"/>
      <c r="C562" s="118"/>
      <c r="D562" s="118"/>
      <c r="E562" s="118"/>
      <c r="F562" s="118"/>
      <c r="G562" s="118"/>
      <c r="H562" s="118"/>
      <c r="I562" s="118"/>
      <c r="J562" s="118"/>
      <c r="K562" s="118"/>
      <c r="L562" s="118"/>
      <c r="M562" s="118"/>
      <c r="N562" s="118"/>
      <c r="O562" s="118"/>
      <c r="P562" s="118"/>
    </row>
    <row r="563" spans="1:16" s="125" customFormat="1" x14ac:dyDescent="0.3">
      <c r="A563" s="118"/>
      <c r="B563" s="118"/>
      <c r="C563" s="118"/>
      <c r="D563" s="118"/>
      <c r="E563" s="118"/>
      <c r="F563" s="118"/>
      <c r="G563" s="118"/>
      <c r="H563" s="118"/>
      <c r="I563" s="118"/>
      <c r="J563" s="118"/>
      <c r="K563" s="118"/>
      <c r="L563" s="118"/>
      <c r="M563" s="118"/>
      <c r="N563" s="118"/>
      <c r="O563" s="118"/>
      <c r="P563" s="118"/>
    </row>
    <row r="564" spans="1:16" s="125" customFormat="1" x14ac:dyDescent="0.3">
      <c r="A564" s="118"/>
      <c r="B564" s="118"/>
      <c r="C564" s="118"/>
      <c r="D564" s="118"/>
      <c r="E564" s="118"/>
      <c r="F564" s="118"/>
      <c r="G564" s="118"/>
      <c r="H564" s="118"/>
      <c r="I564" s="118"/>
      <c r="J564" s="118"/>
      <c r="K564" s="118"/>
      <c r="L564" s="118"/>
      <c r="M564" s="118"/>
      <c r="N564" s="118"/>
      <c r="O564" s="118"/>
      <c r="P564" s="118"/>
    </row>
    <row r="565" spans="1:16" s="125" customFormat="1" x14ac:dyDescent="0.3">
      <c r="A565" s="118"/>
      <c r="B565" s="118"/>
      <c r="C565" s="118"/>
      <c r="D565" s="118"/>
      <c r="E565" s="118"/>
      <c r="F565" s="118"/>
      <c r="G565" s="118"/>
      <c r="H565" s="118"/>
      <c r="I565" s="118"/>
      <c r="J565" s="118"/>
      <c r="K565" s="118"/>
      <c r="L565" s="118"/>
      <c r="M565" s="118"/>
      <c r="N565" s="118"/>
      <c r="O565" s="118"/>
      <c r="P565" s="118"/>
    </row>
    <row r="566" spans="1:16" s="125" customFormat="1" x14ac:dyDescent="0.3">
      <c r="A566" s="118"/>
      <c r="B566" s="118"/>
      <c r="C566" s="118"/>
      <c r="D566" s="118"/>
      <c r="E566" s="118"/>
      <c r="F566" s="118"/>
      <c r="G566" s="118"/>
      <c r="H566" s="118"/>
      <c r="I566" s="118"/>
      <c r="J566" s="118"/>
      <c r="K566" s="118"/>
      <c r="L566" s="118"/>
      <c r="M566" s="118"/>
      <c r="N566" s="118"/>
      <c r="O566" s="118"/>
      <c r="P566" s="118"/>
    </row>
    <row r="567" spans="1:16" s="125" customFormat="1" x14ac:dyDescent="0.3">
      <c r="A567" s="118"/>
      <c r="B567" s="118"/>
      <c r="C567" s="118"/>
      <c r="D567" s="118"/>
      <c r="E567" s="118"/>
      <c r="F567" s="118"/>
      <c r="G567" s="118"/>
      <c r="H567" s="118"/>
      <c r="I567" s="118"/>
      <c r="J567" s="118"/>
      <c r="K567" s="118"/>
      <c r="L567" s="118"/>
      <c r="M567" s="118"/>
      <c r="N567" s="118"/>
      <c r="O567" s="118"/>
      <c r="P567" s="118"/>
    </row>
    <row r="568" spans="1:16" s="125" customFormat="1" x14ac:dyDescent="0.3">
      <c r="A568" s="118"/>
      <c r="B568" s="118"/>
      <c r="C568" s="118"/>
      <c r="D568" s="118"/>
      <c r="E568" s="118"/>
      <c r="F568" s="118"/>
      <c r="G568" s="118"/>
      <c r="H568" s="118"/>
      <c r="I568" s="118"/>
      <c r="J568" s="118"/>
      <c r="K568" s="118"/>
      <c r="L568" s="118"/>
      <c r="M568" s="118"/>
      <c r="N568" s="118"/>
      <c r="O568" s="118"/>
      <c r="P568" s="118"/>
    </row>
    <row r="569" spans="1:16" s="125" customFormat="1" x14ac:dyDescent="0.3">
      <c r="A569" s="118"/>
      <c r="B569" s="118"/>
      <c r="C569" s="118"/>
      <c r="D569" s="118"/>
      <c r="E569" s="118"/>
      <c r="F569" s="118"/>
      <c r="G569" s="118"/>
      <c r="H569" s="118"/>
      <c r="I569" s="118"/>
      <c r="J569" s="118"/>
      <c r="K569" s="118"/>
      <c r="L569" s="118"/>
      <c r="M569" s="118"/>
      <c r="N569" s="118"/>
      <c r="O569" s="118"/>
      <c r="P569" s="118"/>
    </row>
    <row r="570" spans="1:16" s="125" customFormat="1" x14ac:dyDescent="0.3">
      <c r="A570" s="118"/>
      <c r="B570" s="118"/>
      <c r="C570" s="118"/>
      <c r="D570" s="118"/>
      <c r="E570" s="118"/>
      <c r="F570" s="118"/>
      <c r="G570" s="118"/>
      <c r="H570" s="118"/>
      <c r="I570" s="118"/>
      <c r="J570" s="118"/>
      <c r="K570" s="118"/>
      <c r="L570" s="118"/>
      <c r="M570" s="118"/>
      <c r="N570" s="118"/>
      <c r="O570" s="118"/>
      <c r="P570" s="118"/>
    </row>
    <row r="571" spans="1:16" s="125" customFormat="1" x14ac:dyDescent="0.3">
      <c r="A571" s="118"/>
      <c r="B571" s="118"/>
      <c r="C571" s="118"/>
      <c r="D571" s="118"/>
      <c r="E571" s="118"/>
      <c r="F571" s="118"/>
      <c r="G571" s="118"/>
      <c r="H571" s="118"/>
      <c r="I571" s="118"/>
      <c r="J571" s="118"/>
      <c r="K571" s="118"/>
      <c r="L571" s="118"/>
      <c r="M571" s="118"/>
      <c r="N571" s="118"/>
      <c r="O571" s="118"/>
      <c r="P571" s="118"/>
    </row>
    <row r="572" spans="1:16" s="125" customFormat="1" x14ac:dyDescent="0.3">
      <c r="A572" s="118"/>
      <c r="B572" s="118"/>
      <c r="C572" s="118"/>
      <c r="D572" s="118"/>
      <c r="E572" s="118"/>
      <c r="F572" s="118"/>
      <c r="G572" s="118"/>
      <c r="H572" s="118"/>
      <c r="I572" s="118"/>
      <c r="J572" s="118"/>
      <c r="K572" s="118"/>
      <c r="L572" s="118"/>
      <c r="M572" s="118"/>
      <c r="N572" s="118"/>
      <c r="O572" s="118"/>
      <c r="P572" s="118"/>
    </row>
    <row r="573" spans="1:16" s="125" customFormat="1" x14ac:dyDescent="0.3">
      <c r="A573" s="118"/>
      <c r="B573" s="118"/>
      <c r="C573" s="118"/>
      <c r="D573" s="118"/>
      <c r="E573" s="118"/>
      <c r="F573" s="118"/>
      <c r="G573" s="118"/>
      <c r="H573" s="118"/>
      <c r="I573" s="118"/>
      <c r="J573" s="118"/>
      <c r="K573" s="118"/>
      <c r="L573" s="118"/>
      <c r="M573" s="118"/>
      <c r="N573" s="118"/>
      <c r="O573" s="118"/>
      <c r="P573" s="118"/>
    </row>
    <row r="574" spans="1:16" s="125" customFormat="1" x14ac:dyDescent="0.3">
      <c r="A574" s="118"/>
      <c r="B574" s="118"/>
      <c r="C574" s="118"/>
      <c r="D574" s="118"/>
      <c r="E574" s="118"/>
      <c r="F574" s="118"/>
      <c r="G574" s="118"/>
      <c r="H574" s="118"/>
      <c r="I574" s="118"/>
      <c r="J574" s="118"/>
      <c r="K574" s="118"/>
      <c r="L574" s="118"/>
      <c r="M574" s="118"/>
      <c r="N574" s="118"/>
      <c r="O574" s="118"/>
      <c r="P574" s="118"/>
    </row>
    <row r="575" spans="1:16" s="125" customFormat="1" x14ac:dyDescent="0.3">
      <c r="A575" s="118"/>
      <c r="B575" s="118"/>
      <c r="C575" s="118"/>
      <c r="D575" s="118"/>
      <c r="E575" s="118"/>
      <c r="F575" s="118"/>
      <c r="G575" s="118"/>
      <c r="H575" s="118"/>
      <c r="I575" s="118"/>
      <c r="J575" s="118"/>
      <c r="K575" s="118"/>
      <c r="L575" s="118"/>
      <c r="M575" s="118"/>
      <c r="N575" s="118"/>
      <c r="O575" s="118"/>
      <c r="P575" s="118"/>
    </row>
    <row r="576" spans="1:16" s="125" customFormat="1" x14ac:dyDescent="0.3">
      <c r="A576" s="118"/>
      <c r="B576" s="118"/>
      <c r="C576" s="118"/>
      <c r="D576" s="118"/>
      <c r="E576" s="118"/>
      <c r="F576" s="118"/>
      <c r="G576" s="118"/>
      <c r="H576" s="118"/>
      <c r="I576" s="118"/>
      <c r="J576" s="118"/>
      <c r="K576" s="118"/>
      <c r="L576" s="118"/>
      <c r="M576" s="118"/>
      <c r="N576" s="118"/>
      <c r="O576" s="118"/>
      <c r="P576" s="118"/>
    </row>
    <row r="577" spans="1:16" s="125" customFormat="1" x14ac:dyDescent="0.3">
      <c r="A577" s="118"/>
      <c r="B577" s="118"/>
      <c r="C577" s="118"/>
      <c r="D577" s="118"/>
      <c r="E577" s="118"/>
      <c r="F577" s="118"/>
      <c r="G577" s="118"/>
      <c r="H577" s="118"/>
      <c r="I577" s="118"/>
      <c r="J577" s="118"/>
      <c r="K577" s="118"/>
      <c r="L577" s="118"/>
      <c r="M577" s="118"/>
      <c r="N577" s="118"/>
      <c r="O577" s="118"/>
      <c r="P577" s="118"/>
    </row>
    <row r="578" spans="1:16" s="125" customFormat="1" x14ac:dyDescent="0.3">
      <c r="A578" s="118"/>
      <c r="B578" s="118"/>
      <c r="C578" s="118"/>
      <c r="D578" s="118"/>
      <c r="E578" s="118"/>
      <c r="F578" s="118"/>
      <c r="G578" s="118"/>
      <c r="H578" s="118"/>
      <c r="I578" s="118"/>
      <c r="J578" s="118"/>
      <c r="K578" s="118"/>
      <c r="L578" s="118"/>
      <c r="M578" s="118"/>
      <c r="N578" s="118"/>
      <c r="O578" s="118"/>
      <c r="P578" s="118"/>
    </row>
    <row r="579" spans="1:16" s="125" customFormat="1" x14ac:dyDescent="0.3">
      <c r="A579" s="118"/>
      <c r="B579" s="118"/>
      <c r="C579" s="118"/>
      <c r="D579" s="118"/>
      <c r="E579" s="118"/>
      <c r="F579" s="118"/>
      <c r="G579" s="118"/>
      <c r="H579" s="118"/>
      <c r="I579" s="118"/>
      <c r="J579" s="118"/>
      <c r="K579" s="118"/>
      <c r="L579" s="118"/>
      <c r="M579" s="118"/>
      <c r="N579" s="118"/>
      <c r="O579" s="118"/>
      <c r="P579" s="118"/>
    </row>
    <row r="580" spans="1:16" s="125" customFormat="1" x14ac:dyDescent="0.3">
      <c r="A580" s="118"/>
      <c r="B580" s="118"/>
      <c r="C580" s="118"/>
      <c r="D580" s="118"/>
      <c r="E580" s="118"/>
      <c r="F580" s="118"/>
      <c r="G580" s="118"/>
      <c r="H580" s="118"/>
      <c r="I580" s="118"/>
      <c r="J580" s="118"/>
      <c r="K580" s="118"/>
      <c r="L580" s="118"/>
      <c r="M580" s="118"/>
      <c r="N580" s="118"/>
      <c r="O580" s="118"/>
      <c r="P580" s="118"/>
    </row>
    <row r="581" spans="1:16" s="125" customFormat="1" x14ac:dyDescent="0.3">
      <c r="A581" s="118"/>
      <c r="B581" s="118"/>
      <c r="C581" s="118"/>
      <c r="D581" s="118"/>
      <c r="E581" s="118"/>
      <c r="F581" s="118"/>
      <c r="G581" s="118"/>
      <c r="H581" s="118"/>
      <c r="I581" s="118"/>
      <c r="J581" s="118"/>
      <c r="K581" s="118"/>
      <c r="L581" s="118"/>
      <c r="M581" s="118"/>
      <c r="N581" s="118"/>
      <c r="O581" s="118"/>
      <c r="P581" s="118"/>
    </row>
    <row r="582" spans="1:16" s="125" customFormat="1" x14ac:dyDescent="0.3">
      <c r="A582" s="118"/>
      <c r="B582" s="118"/>
      <c r="C582" s="118"/>
      <c r="D582" s="118"/>
      <c r="E582" s="118"/>
      <c r="F582" s="118"/>
      <c r="G582" s="118"/>
      <c r="H582" s="118"/>
      <c r="I582" s="118"/>
      <c r="J582" s="118"/>
      <c r="K582" s="118"/>
      <c r="L582" s="118"/>
      <c r="M582" s="118"/>
      <c r="N582" s="118"/>
      <c r="O582" s="118"/>
      <c r="P582" s="118"/>
    </row>
    <row r="583" spans="1:16" s="125" customFormat="1" x14ac:dyDescent="0.3">
      <c r="A583" s="118"/>
      <c r="B583" s="118"/>
      <c r="C583" s="118"/>
      <c r="D583" s="118"/>
      <c r="E583" s="118"/>
      <c r="F583" s="118"/>
      <c r="G583" s="118"/>
      <c r="H583" s="118"/>
      <c r="I583" s="118"/>
      <c r="J583" s="118"/>
      <c r="K583" s="118"/>
      <c r="L583" s="118"/>
      <c r="M583" s="118"/>
      <c r="N583" s="118"/>
      <c r="O583" s="118"/>
      <c r="P583" s="118"/>
    </row>
    <row r="584" spans="1:16" s="125" customFormat="1" x14ac:dyDescent="0.3">
      <c r="A584" s="118"/>
      <c r="B584" s="118"/>
      <c r="C584" s="118"/>
      <c r="D584" s="118"/>
      <c r="E584" s="118"/>
      <c r="F584" s="118"/>
      <c r="G584" s="118"/>
      <c r="H584" s="118"/>
      <c r="I584" s="118"/>
      <c r="J584" s="118"/>
      <c r="K584" s="118"/>
      <c r="L584" s="118"/>
      <c r="M584" s="118"/>
      <c r="N584" s="118"/>
      <c r="O584" s="118"/>
      <c r="P584" s="118"/>
    </row>
    <row r="585" spans="1:16" s="125" customFormat="1" x14ac:dyDescent="0.3">
      <c r="A585" s="118"/>
      <c r="B585" s="118"/>
      <c r="C585" s="118"/>
      <c r="D585" s="118"/>
      <c r="E585" s="118"/>
      <c r="F585" s="118"/>
      <c r="G585" s="118"/>
      <c r="H585" s="118"/>
      <c r="I585" s="118"/>
      <c r="J585" s="118"/>
      <c r="K585" s="118"/>
      <c r="L585" s="118"/>
      <c r="M585" s="118"/>
      <c r="N585" s="118"/>
      <c r="O585" s="118"/>
      <c r="P585" s="118"/>
    </row>
    <row r="586" spans="1:16" s="125" customFormat="1" x14ac:dyDescent="0.3">
      <c r="A586" s="118"/>
      <c r="B586" s="118"/>
      <c r="C586" s="118"/>
      <c r="D586" s="118"/>
      <c r="E586" s="118"/>
      <c r="F586" s="118"/>
      <c r="G586" s="118"/>
      <c r="H586" s="118"/>
      <c r="I586" s="118"/>
      <c r="J586" s="118"/>
      <c r="K586" s="118"/>
      <c r="L586" s="118"/>
      <c r="M586" s="118"/>
      <c r="N586" s="118"/>
      <c r="O586" s="118"/>
      <c r="P586" s="118"/>
    </row>
    <row r="587" spans="1:16" s="125" customFormat="1" x14ac:dyDescent="0.3">
      <c r="A587" s="118"/>
      <c r="B587" s="118"/>
      <c r="C587" s="118"/>
      <c r="D587" s="118"/>
      <c r="E587" s="118"/>
      <c r="F587" s="118"/>
      <c r="G587" s="118"/>
      <c r="H587" s="118"/>
      <c r="I587" s="118"/>
      <c r="J587" s="118"/>
      <c r="K587" s="118"/>
      <c r="L587" s="118"/>
      <c r="M587" s="118"/>
      <c r="N587" s="118"/>
      <c r="O587" s="118"/>
      <c r="P587" s="118"/>
    </row>
    <row r="588" spans="1:16" s="125" customFormat="1" x14ac:dyDescent="0.3">
      <c r="A588" s="118"/>
      <c r="B588" s="118"/>
      <c r="C588" s="118"/>
      <c r="D588" s="118"/>
      <c r="E588" s="118"/>
      <c r="F588" s="118"/>
      <c r="G588" s="118"/>
      <c r="H588" s="118"/>
      <c r="I588" s="118"/>
      <c r="J588" s="118"/>
      <c r="K588" s="118"/>
      <c r="L588" s="118"/>
      <c r="M588" s="118"/>
      <c r="N588" s="118"/>
      <c r="O588" s="118"/>
      <c r="P588" s="118"/>
    </row>
    <row r="589" spans="1:16" s="125" customFormat="1" x14ac:dyDescent="0.3">
      <c r="A589" s="118"/>
      <c r="B589" s="118"/>
      <c r="C589" s="118"/>
      <c r="D589" s="118"/>
      <c r="E589" s="118"/>
      <c r="F589" s="118"/>
      <c r="G589" s="118"/>
      <c r="H589" s="118"/>
      <c r="I589" s="118"/>
      <c r="J589" s="118"/>
      <c r="K589" s="118"/>
      <c r="L589" s="118"/>
      <c r="M589" s="118"/>
      <c r="N589" s="118"/>
      <c r="O589" s="118"/>
      <c r="P589" s="118"/>
    </row>
    <row r="590" spans="1:16" s="125" customFormat="1" x14ac:dyDescent="0.3">
      <c r="A590" s="118"/>
      <c r="B590" s="118"/>
      <c r="C590" s="118"/>
      <c r="D590" s="118"/>
      <c r="E590" s="118"/>
      <c r="F590" s="118"/>
      <c r="G590" s="118"/>
      <c r="H590" s="118"/>
      <c r="I590" s="118"/>
      <c r="J590" s="118"/>
      <c r="K590" s="118"/>
      <c r="L590" s="118"/>
      <c r="M590" s="118"/>
      <c r="N590" s="118"/>
      <c r="O590" s="118"/>
      <c r="P590" s="118"/>
    </row>
    <row r="591" spans="1:16" s="125" customFormat="1" x14ac:dyDescent="0.3">
      <c r="A591" s="118"/>
      <c r="B591" s="118"/>
      <c r="C591" s="118"/>
      <c r="D591" s="118"/>
      <c r="E591" s="118"/>
      <c r="F591" s="118"/>
      <c r="G591" s="118"/>
      <c r="H591" s="118"/>
      <c r="I591" s="118"/>
      <c r="J591" s="118"/>
      <c r="K591" s="118"/>
      <c r="L591" s="118"/>
      <c r="M591" s="118"/>
      <c r="N591" s="118"/>
      <c r="O591" s="118"/>
      <c r="P591" s="118"/>
    </row>
    <row r="592" spans="1:16" s="125" customFormat="1" x14ac:dyDescent="0.3">
      <c r="A592" s="118"/>
      <c r="B592" s="118"/>
      <c r="C592" s="118"/>
      <c r="D592" s="118"/>
      <c r="E592" s="118"/>
      <c r="F592" s="118"/>
      <c r="G592" s="118"/>
      <c r="H592" s="118"/>
      <c r="I592" s="118"/>
      <c r="J592" s="118"/>
      <c r="K592" s="118"/>
      <c r="L592" s="118"/>
      <c r="M592" s="118"/>
      <c r="N592" s="118"/>
      <c r="O592" s="118"/>
      <c r="P592" s="118"/>
    </row>
    <row r="593" spans="1:16" s="125" customFormat="1" x14ac:dyDescent="0.3">
      <c r="A593" s="118"/>
      <c r="B593" s="118"/>
      <c r="C593" s="118"/>
      <c r="D593" s="118"/>
      <c r="E593" s="118"/>
      <c r="F593" s="118"/>
      <c r="G593" s="118"/>
      <c r="H593" s="118"/>
      <c r="I593" s="118"/>
      <c r="J593" s="118"/>
      <c r="K593" s="118"/>
      <c r="L593" s="118"/>
      <c r="M593" s="118"/>
      <c r="N593" s="118"/>
      <c r="O593" s="118"/>
      <c r="P593" s="118"/>
    </row>
    <row r="594" spans="1:16" s="125" customFormat="1" x14ac:dyDescent="0.3">
      <c r="A594" s="118"/>
      <c r="B594" s="118"/>
      <c r="C594" s="118"/>
      <c r="D594" s="118"/>
      <c r="E594" s="118"/>
      <c r="F594" s="118"/>
      <c r="G594" s="118"/>
      <c r="H594" s="118"/>
      <c r="I594" s="118"/>
      <c r="J594" s="118"/>
      <c r="K594" s="118"/>
      <c r="L594" s="118"/>
      <c r="M594" s="118"/>
      <c r="N594" s="118"/>
      <c r="O594" s="118"/>
      <c r="P594" s="118"/>
    </row>
    <row r="595" spans="1:16" s="125" customFormat="1" x14ac:dyDescent="0.3">
      <c r="A595" s="118"/>
      <c r="B595" s="118"/>
      <c r="C595" s="118"/>
      <c r="D595" s="118"/>
      <c r="E595" s="118"/>
      <c r="F595" s="118"/>
      <c r="G595" s="118"/>
      <c r="H595" s="118"/>
      <c r="I595" s="118"/>
      <c r="J595" s="118"/>
      <c r="K595" s="118"/>
      <c r="L595" s="118"/>
      <c r="M595" s="118"/>
      <c r="N595" s="118"/>
      <c r="O595" s="118"/>
      <c r="P595" s="118"/>
    </row>
    <row r="596" spans="1:16" s="125" customFormat="1" x14ac:dyDescent="0.3">
      <c r="A596" s="118"/>
      <c r="B596" s="118"/>
      <c r="C596" s="118"/>
      <c r="D596" s="118"/>
      <c r="E596" s="118"/>
      <c r="F596" s="118"/>
      <c r="G596" s="118"/>
      <c r="H596" s="118"/>
      <c r="I596" s="118"/>
      <c r="J596" s="118"/>
      <c r="K596" s="118"/>
      <c r="L596" s="118"/>
      <c r="M596" s="118"/>
      <c r="N596" s="118"/>
      <c r="O596" s="118"/>
      <c r="P596" s="118"/>
    </row>
    <row r="597" spans="1:16" s="125" customFormat="1" x14ac:dyDescent="0.3">
      <c r="A597" s="118"/>
      <c r="B597" s="118"/>
      <c r="C597" s="118"/>
      <c r="D597" s="118"/>
      <c r="E597" s="118"/>
      <c r="F597" s="118"/>
      <c r="G597" s="118"/>
      <c r="H597" s="118"/>
      <c r="I597" s="118"/>
      <c r="J597" s="118"/>
      <c r="K597" s="118"/>
      <c r="L597" s="118"/>
      <c r="M597" s="118"/>
      <c r="N597" s="118"/>
      <c r="O597" s="118"/>
      <c r="P597" s="118"/>
    </row>
    <row r="598" spans="1:16" s="125" customFormat="1" x14ac:dyDescent="0.3">
      <c r="A598" s="118"/>
      <c r="B598" s="118"/>
      <c r="C598" s="118"/>
      <c r="D598" s="118"/>
      <c r="E598" s="118"/>
      <c r="F598" s="118"/>
      <c r="G598" s="118"/>
      <c r="H598" s="118"/>
      <c r="I598" s="118"/>
      <c r="J598" s="118"/>
      <c r="K598" s="118"/>
      <c r="L598" s="118"/>
      <c r="M598" s="118"/>
      <c r="N598" s="118"/>
      <c r="O598" s="118"/>
      <c r="P598" s="118"/>
    </row>
    <row r="599" spans="1:16" s="125" customFormat="1" x14ac:dyDescent="0.3">
      <c r="A599" s="118"/>
      <c r="B599" s="118"/>
      <c r="C599" s="118"/>
      <c r="D599" s="118"/>
      <c r="E599" s="118"/>
      <c r="F599" s="118"/>
      <c r="G599" s="118"/>
      <c r="H599" s="118"/>
      <c r="I599" s="118"/>
      <c r="J599" s="118"/>
      <c r="K599" s="118"/>
      <c r="L599" s="118"/>
      <c r="M599" s="118"/>
      <c r="N599" s="118"/>
      <c r="O599" s="118"/>
      <c r="P599" s="118"/>
    </row>
    <row r="600" spans="1:16" s="125" customFormat="1" x14ac:dyDescent="0.3">
      <c r="A600" s="118"/>
      <c r="B600" s="118"/>
      <c r="C600" s="118"/>
      <c r="D600" s="118"/>
      <c r="E600" s="118"/>
      <c r="F600" s="118"/>
      <c r="G600" s="118"/>
      <c r="H600" s="118"/>
      <c r="I600" s="118"/>
      <c r="J600" s="118"/>
      <c r="K600" s="118"/>
      <c r="L600" s="118"/>
      <c r="M600" s="118"/>
      <c r="N600" s="118"/>
      <c r="O600" s="118"/>
      <c r="P600" s="118"/>
    </row>
    <row r="601" spans="1:16" s="125" customFormat="1" x14ac:dyDescent="0.3">
      <c r="A601" s="118"/>
      <c r="B601" s="118"/>
      <c r="C601" s="118"/>
      <c r="D601" s="118"/>
      <c r="E601" s="118"/>
      <c r="F601" s="118"/>
      <c r="G601" s="118"/>
      <c r="H601" s="118"/>
      <c r="I601" s="118"/>
      <c r="J601" s="118"/>
      <c r="K601" s="118"/>
      <c r="L601" s="118"/>
      <c r="M601" s="118"/>
      <c r="N601" s="118"/>
      <c r="O601" s="118"/>
      <c r="P601" s="118"/>
    </row>
    <row r="602" spans="1:16" s="125" customFormat="1" x14ac:dyDescent="0.3">
      <c r="A602" s="118"/>
      <c r="B602" s="118"/>
      <c r="C602" s="118"/>
      <c r="D602" s="118"/>
      <c r="E602" s="118"/>
      <c r="F602" s="118"/>
      <c r="G602" s="118"/>
      <c r="H602" s="118"/>
      <c r="I602" s="118"/>
      <c r="J602" s="118"/>
      <c r="K602" s="118"/>
      <c r="L602" s="118"/>
      <c r="M602" s="118"/>
      <c r="N602" s="118"/>
      <c r="O602" s="118"/>
      <c r="P602" s="118"/>
    </row>
    <row r="603" spans="1:16" s="125" customFormat="1" x14ac:dyDescent="0.3">
      <c r="A603" s="118"/>
      <c r="B603" s="118"/>
      <c r="C603" s="118"/>
      <c r="D603" s="118"/>
      <c r="E603" s="118"/>
      <c r="F603" s="118"/>
      <c r="G603" s="118"/>
      <c r="H603" s="118"/>
      <c r="I603" s="118"/>
      <c r="J603" s="118"/>
      <c r="K603" s="118"/>
      <c r="L603" s="118"/>
      <c r="M603" s="118"/>
      <c r="N603" s="118"/>
      <c r="O603" s="118"/>
      <c r="P603" s="118"/>
    </row>
    <row r="604" spans="1:16" s="125" customFormat="1" x14ac:dyDescent="0.3">
      <c r="A604" s="118"/>
      <c r="B604" s="118"/>
      <c r="C604" s="118"/>
      <c r="D604" s="118"/>
      <c r="E604" s="118"/>
      <c r="F604" s="118"/>
      <c r="G604" s="118"/>
      <c r="H604" s="118"/>
      <c r="I604" s="118"/>
      <c r="J604" s="118"/>
      <c r="K604" s="118"/>
      <c r="L604" s="118"/>
      <c r="M604" s="118"/>
      <c r="N604" s="118"/>
      <c r="O604" s="118"/>
      <c r="P604" s="118"/>
    </row>
    <row r="605" spans="1:16" s="125" customFormat="1" x14ac:dyDescent="0.3">
      <c r="A605" s="118"/>
      <c r="B605" s="118"/>
      <c r="C605" s="118"/>
      <c r="D605" s="118"/>
      <c r="E605" s="118"/>
      <c r="F605" s="118"/>
      <c r="G605" s="118"/>
      <c r="H605" s="118"/>
      <c r="I605" s="118"/>
      <c r="J605" s="118"/>
      <c r="K605" s="118"/>
      <c r="L605" s="118"/>
      <c r="M605" s="118"/>
      <c r="N605" s="118"/>
      <c r="O605" s="118"/>
      <c r="P605" s="118"/>
    </row>
    <row r="606" spans="1:16" s="125" customFormat="1" x14ac:dyDescent="0.3">
      <c r="A606" s="118"/>
      <c r="B606" s="118"/>
      <c r="C606" s="118"/>
      <c r="D606" s="118"/>
      <c r="E606" s="118"/>
      <c r="F606" s="118"/>
      <c r="G606" s="118"/>
      <c r="H606" s="118"/>
      <c r="I606" s="118"/>
      <c r="J606" s="118"/>
      <c r="K606" s="118"/>
      <c r="L606" s="118"/>
      <c r="M606" s="118"/>
      <c r="N606" s="118"/>
      <c r="O606" s="118"/>
      <c r="P606" s="118"/>
    </row>
    <row r="607" spans="1:16" s="125" customFormat="1" x14ac:dyDescent="0.3">
      <c r="A607" s="118"/>
      <c r="B607" s="118"/>
      <c r="C607" s="118"/>
      <c r="D607" s="118"/>
      <c r="E607" s="118"/>
      <c r="F607" s="118"/>
      <c r="G607" s="118"/>
      <c r="H607" s="118"/>
      <c r="I607" s="118"/>
      <c r="J607" s="118"/>
      <c r="K607" s="118"/>
      <c r="L607" s="118"/>
      <c r="M607" s="118"/>
      <c r="N607" s="118"/>
      <c r="O607" s="118"/>
      <c r="P607" s="118"/>
    </row>
    <row r="608" spans="1:16" s="125" customFormat="1" x14ac:dyDescent="0.3">
      <c r="A608" s="118"/>
      <c r="B608" s="118"/>
      <c r="C608" s="118"/>
      <c r="D608" s="118"/>
      <c r="E608" s="118"/>
      <c r="F608" s="118"/>
      <c r="G608" s="118"/>
      <c r="H608" s="118"/>
      <c r="I608" s="118"/>
      <c r="J608" s="118"/>
      <c r="K608" s="118"/>
      <c r="L608" s="118"/>
      <c r="M608" s="118"/>
      <c r="N608" s="118"/>
      <c r="O608" s="118"/>
      <c r="P608" s="118"/>
    </row>
    <row r="609" spans="1:16" s="125" customFormat="1" x14ac:dyDescent="0.3">
      <c r="A609" s="118"/>
      <c r="B609" s="118"/>
      <c r="C609" s="118"/>
      <c r="D609" s="118"/>
      <c r="E609" s="118"/>
      <c r="F609" s="118"/>
      <c r="G609" s="118"/>
      <c r="H609" s="118"/>
      <c r="I609" s="118"/>
      <c r="J609" s="118"/>
      <c r="K609" s="118"/>
      <c r="L609" s="118"/>
      <c r="M609" s="118"/>
      <c r="N609" s="118"/>
      <c r="O609" s="118"/>
      <c r="P609" s="118"/>
    </row>
    <row r="610" spans="1:16" s="125" customFormat="1" x14ac:dyDescent="0.3">
      <c r="A610" s="118"/>
      <c r="B610" s="118"/>
      <c r="C610" s="118"/>
      <c r="D610" s="118"/>
      <c r="E610" s="118"/>
      <c r="F610" s="118"/>
      <c r="G610" s="118"/>
      <c r="H610" s="118"/>
      <c r="I610" s="118"/>
      <c r="J610" s="118"/>
      <c r="K610" s="118"/>
      <c r="L610" s="118"/>
      <c r="M610" s="118"/>
      <c r="N610" s="118"/>
      <c r="O610" s="118"/>
      <c r="P610" s="118"/>
    </row>
    <row r="611" spans="1:16" s="125" customFormat="1" x14ac:dyDescent="0.3">
      <c r="A611" s="118"/>
      <c r="B611" s="118"/>
      <c r="C611" s="118"/>
      <c r="D611" s="118"/>
      <c r="E611" s="118"/>
      <c r="F611" s="118"/>
      <c r="G611" s="118"/>
      <c r="H611" s="118"/>
      <c r="I611" s="118"/>
      <c r="J611" s="118"/>
      <c r="K611" s="118"/>
      <c r="L611" s="118"/>
      <c r="M611" s="118"/>
      <c r="N611" s="118"/>
      <c r="O611" s="118"/>
      <c r="P611" s="118"/>
    </row>
    <row r="612" spans="1:16" s="125" customFormat="1" x14ac:dyDescent="0.3">
      <c r="A612" s="118"/>
      <c r="B612" s="118"/>
      <c r="C612" s="118"/>
      <c r="D612" s="118"/>
      <c r="E612" s="118"/>
      <c r="F612" s="118"/>
      <c r="G612" s="118"/>
      <c r="H612" s="118"/>
      <c r="I612" s="118"/>
      <c r="J612" s="118"/>
      <c r="K612" s="118"/>
      <c r="L612" s="118"/>
      <c r="M612" s="118"/>
      <c r="N612" s="118"/>
      <c r="O612" s="118"/>
      <c r="P612" s="118"/>
    </row>
    <row r="613" spans="1:16" s="125" customFormat="1" x14ac:dyDescent="0.3">
      <c r="A613" s="118"/>
      <c r="B613" s="118"/>
      <c r="C613" s="118"/>
      <c r="D613" s="118"/>
      <c r="E613" s="118"/>
      <c r="F613" s="118"/>
      <c r="G613" s="118"/>
      <c r="H613" s="118"/>
      <c r="I613" s="118"/>
      <c r="J613" s="118"/>
      <c r="K613" s="118"/>
      <c r="L613" s="118"/>
      <c r="M613" s="118"/>
      <c r="N613" s="118"/>
      <c r="O613" s="118"/>
      <c r="P613" s="118"/>
    </row>
    <row r="614" spans="1:16" s="125" customFormat="1" x14ac:dyDescent="0.3">
      <c r="A614" s="118"/>
      <c r="B614" s="118"/>
      <c r="C614" s="118"/>
      <c r="D614" s="118"/>
      <c r="E614" s="118"/>
      <c r="F614" s="118"/>
      <c r="G614" s="118"/>
      <c r="H614" s="118"/>
      <c r="I614" s="118"/>
      <c r="J614" s="118"/>
      <c r="K614" s="118"/>
      <c r="L614" s="118"/>
      <c r="M614" s="118"/>
      <c r="N614" s="118"/>
      <c r="O614" s="118"/>
      <c r="P614" s="118"/>
    </row>
    <row r="615" spans="1:16" s="125" customFormat="1" x14ac:dyDescent="0.3">
      <c r="A615" s="118"/>
      <c r="B615" s="118"/>
      <c r="C615" s="118"/>
      <c r="D615" s="118"/>
      <c r="E615" s="118"/>
      <c r="F615" s="118"/>
      <c r="G615" s="118"/>
      <c r="H615" s="118"/>
      <c r="I615" s="118"/>
      <c r="J615" s="118"/>
      <c r="K615" s="118"/>
      <c r="L615" s="118"/>
      <c r="M615" s="118"/>
      <c r="N615" s="118"/>
      <c r="O615" s="118"/>
      <c r="P615" s="118"/>
    </row>
    <row r="616" spans="1:16" s="125" customFormat="1" x14ac:dyDescent="0.3">
      <c r="A616" s="118"/>
      <c r="B616" s="118"/>
      <c r="C616" s="118"/>
      <c r="D616" s="118"/>
      <c r="E616" s="118"/>
      <c r="F616" s="118"/>
      <c r="G616" s="118"/>
      <c r="H616" s="118"/>
      <c r="I616" s="118"/>
      <c r="J616" s="118"/>
      <c r="K616" s="118"/>
      <c r="L616" s="118"/>
      <c r="M616" s="118"/>
      <c r="N616" s="118"/>
      <c r="O616" s="118"/>
      <c r="P616" s="118"/>
    </row>
    <row r="617" spans="1:16" s="125" customFormat="1" x14ac:dyDescent="0.3">
      <c r="A617" s="118"/>
      <c r="B617" s="118"/>
      <c r="C617" s="118"/>
      <c r="D617" s="118"/>
      <c r="E617" s="118"/>
      <c r="F617" s="118"/>
      <c r="G617" s="118"/>
      <c r="H617" s="118"/>
      <c r="I617" s="118"/>
      <c r="J617" s="118"/>
      <c r="K617" s="118"/>
      <c r="L617" s="118"/>
      <c r="M617" s="118"/>
      <c r="N617" s="118"/>
      <c r="O617" s="118"/>
      <c r="P617" s="118"/>
    </row>
    <row r="618" spans="1:16" s="125" customFormat="1" x14ac:dyDescent="0.3">
      <c r="A618" s="118"/>
      <c r="B618" s="118"/>
      <c r="C618" s="118"/>
      <c r="D618" s="118"/>
      <c r="E618" s="118"/>
      <c r="F618" s="118"/>
      <c r="G618" s="118"/>
      <c r="H618" s="118"/>
      <c r="I618" s="118"/>
      <c r="J618" s="118"/>
      <c r="K618" s="118"/>
      <c r="L618" s="118"/>
      <c r="M618" s="118"/>
      <c r="N618" s="118"/>
      <c r="O618" s="118"/>
      <c r="P618" s="118"/>
    </row>
    <row r="619" spans="1:16" s="125" customFormat="1" x14ac:dyDescent="0.3">
      <c r="A619" s="118"/>
      <c r="B619" s="118"/>
      <c r="C619" s="118"/>
      <c r="D619" s="118"/>
      <c r="E619" s="118"/>
      <c r="F619" s="118"/>
      <c r="G619" s="118"/>
      <c r="H619" s="118"/>
      <c r="I619" s="118"/>
      <c r="J619" s="118"/>
      <c r="K619" s="118"/>
      <c r="L619" s="118"/>
      <c r="M619" s="118"/>
      <c r="N619" s="118"/>
      <c r="O619" s="118"/>
      <c r="P619" s="118"/>
    </row>
    <row r="620" spans="1:16" s="125" customFormat="1" x14ac:dyDescent="0.3">
      <c r="A620" s="118"/>
      <c r="B620" s="118"/>
      <c r="C620" s="118"/>
      <c r="D620" s="118"/>
      <c r="E620" s="118"/>
      <c r="F620" s="118"/>
      <c r="G620" s="118"/>
      <c r="H620" s="118"/>
      <c r="I620" s="118"/>
      <c r="J620" s="118"/>
      <c r="K620" s="118"/>
      <c r="L620" s="118"/>
      <c r="M620" s="118"/>
      <c r="N620" s="118"/>
      <c r="O620" s="118"/>
      <c r="P620" s="118"/>
    </row>
    <row r="621" spans="1:16" s="125" customFormat="1" x14ac:dyDescent="0.3">
      <c r="A621" s="118"/>
      <c r="B621" s="118"/>
      <c r="C621" s="118"/>
      <c r="D621" s="118"/>
      <c r="E621" s="118"/>
      <c r="F621" s="118"/>
      <c r="G621" s="118"/>
      <c r="H621" s="118"/>
      <c r="I621" s="118"/>
      <c r="J621" s="118"/>
      <c r="K621" s="118"/>
      <c r="L621" s="118"/>
      <c r="M621" s="118"/>
      <c r="N621" s="118"/>
      <c r="O621" s="118"/>
      <c r="P621" s="118"/>
    </row>
    <row r="622" spans="1:16" s="125" customFormat="1" x14ac:dyDescent="0.3">
      <c r="A622" s="118"/>
      <c r="B622" s="118"/>
      <c r="C622" s="118"/>
      <c r="D622" s="118"/>
      <c r="E622" s="118"/>
      <c r="F622" s="118"/>
      <c r="G622" s="118"/>
      <c r="H622" s="118"/>
      <c r="I622" s="118"/>
      <c r="J622" s="118"/>
      <c r="K622" s="118"/>
      <c r="L622" s="118"/>
      <c r="M622" s="118"/>
      <c r="N622" s="118"/>
      <c r="O622" s="118"/>
      <c r="P622" s="118"/>
    </row>
    <row r="623" spans="1:16" s="125" customFormat="1" x14ac:dyDescent="0.3">
      <c r="A623" s="118"/>
      <c r="B623" s="118"/>
      <c r="C623" s="118"/>
      <c r="D623" s="118"/>
      <c r="E623" s="118"/>
      <c r="F623" s="118"/>
      <c r="G623" s="118"/>
      <c r="H623" s="118"/>
      <c r="I623" s="118"/>
      <c r="J623" s="118"/>
      <c r="K623" s="118"/>
      <c r="L623" s="118"/>
      <c r="M623" s="118"/>
      <c r="N623" s="118"/>
      <c r="O623" s="118"/>
      <c r="P623" s="118"/>
    </row>
    <row r="624" spans="1:16" s="125" customFormat="1" x14ac:dyDescent="0.3">
      <c r="A624" s="118"/>
      <c r="B624" s="118"/>
      <c r="C624" s="118"/>
      <c r="D624" s="118"/>
      <c r="E624" s="118"/>
      <c r="F624" s="118"/>
      <c r="G624" s="118"/>
      <c r="H624" s="118"/>
      <c r="I624" s="118"/>
      <c r="J624" s="118"/>
      <c r="K624" s="118"/>
      <c r="L624" s="118"/>
      <c r="M624" s="118"/>
      <c r="N624" s="118"/>
      <c r="O624" s="118"/>
      <c r="P624" s="118"/>
    </row>
    <row r="625" spans="1:16" s="125" customFormat="1" x14ac:dyDescent="0.3">
      <c r="A625" s="118"/>
      <c r="B625" s="118"/>
      <c r="C625" s="118"/>
      <c r="D625" s="118"/>
      <c r="E625" s="118"/>
      <c r="F625" s="118"/>
      <c r="G625" s="118"/>
      <c r="H625" s="118"/>
      <c r="I625" s="118"/>
      <c r="J625" s="118"/>
      <c r="K625" s="118"/>
      <c r="L625" s="118"/>
      <c r="M625" s="118"/>
      <c r="N625" s="118"/>
      <c r="O625" s="118"/>
      <c r="P625" s="118"/>
    </row>
    <row r="626" spans="1:16" s="125" customFormat="1" x14ac:dyDescent="0.3">
      <c r="A626" s="118"/>
      <c r="B626" s="118"/>
      <c r="C626" s="118"/>
      <c r="D626" s="118"/>
      <c r="E626" s="118"/>
      <c r="F626" s="118"/>
      <c r="G626" s="118"/>
      <c r="H626" s="118"/>
      <c r="I626" s="118"/>
      <c r="J626" s="118"/>
      <c r="K626" s="118"/>
      <c r="L626" s="118"/>
      <c r="M626" s="118"/>
      <c r="N626" s="118"/>
      <c r="O626" s="118"/>
      <c r="P626" s="118"/>
    </row>
    <row r="627" spans="1:16" s="125" customFormat="1" x14ac:dyDescent="0.3">
      <c r="A627" s="118"/>
      <c r="B627" s="118"/>
      <c r="C627" s="118"/>
      <c r="D627" s="118"/>
      <c r="E627" s="118"/>
      <c r="F627" s="118"/>
      <c r="G627" s="118"/>
      <c r="H627" s="118"/>
      <c r="I627" s="118"/>
      <c r="J627" s="118"/>
      <c r="K627" s="118"/>
      <c r="L627" s="118"/>
      <c r="M627" s="118"/>
      <c r="N627" s="118"/>
      <c r="O627" s="118"/>
      <c r="P627" s="118"/>
    </row>
    <row r="628" spans="1:16" s="125" customFormat="1" x14ac:dyDescent="0.3">
      <c r="A628" s="118"/>
      <c r="B628" s="118"/>
      <c r="C628" s="118"/>
      <c r="D628" s="118"/>
      <c r="E628" s="118"/>
      <c r="F628" s="118"/>
      <c r="G628" s="118"/>
      <c r="H628" s="118"/>
      <c r="I628" s="118"/>
      <c r="J628" s="118"/>
      <c r="K628" s="118"/>
      <c r="L628" s="118"/>
      <c r="M628" s="118"/>
      <c r="N628" s="118"/>
      <c r="O628" s="118"/>
      <c r="P628" s="118"/>
    </row>
    <row r="629" spans="1:16" s="125" customFormat="1" x14ac:dyDescent="0.3">
      <c r="A629" s="118"/>
      <c r="B629" s="118"/>
      <c r="C629" s="118"/>
      <c r="D629" s="118"/>
      <c r="E629" s="118"/>
      <c r="F629" s="118"/>
      <c r="G629" s="118"/>
      <c r="H629" s="118"/>
      <c r="I629" s="118"/>
      <c r="J629" s="118"/>
      <c r="K629" s="118"/>
      <c r="L629" s="118"/>
      <c r="M629" s="118"/>
      <c r="N629" s="118"/>
      <c r="O629" s="118"/>
      <c r="P629" s="118"/>
    </row>
    <row r="630" spans="1:16" s="125" customFormat="1" x14ac:dyDescent="0.3">
      <c r="A630" s="118"/>
      <c r="B630" s="118"/>
      <c r="C630" s="118"/>
      <c r="D630" s="118"/>
      <c r="E630" s="118"/>
      <c r="F630" s="118"/>
      <c r="G630" s="118"/>
      <c r="H630" s="118"/>
      <c r="I630" s="118"/>
      <c r="J630" s="118"/>
      <c r="K630" s="118"/>
      <c r="L630" s="118"/>
      <c r="M630" s="118"/>
      <c r="N630" s="118"/>
      <c r="O630" s="118"/>
      <c r="P630" s="118"/>
    </row>
    <row r="631" spans="1:16" s="125" customFormat="1" x14ac:dyDescent="0.3">
      <c r="A631" s="118"/>
      <c r="B631" s="118"/>
      <c r="C631" s="118"/>
      <c r="D631" s="118"/>
      <c r="E631" s="118"/>
      <c r="F631" s="118"/>
      <c r="G631" s="118"/>
      <c r="H631" s="118"/>
      <c r="I631" s="118"/>
      <c r="J631" s="118"/>
      <c r="K631" s="118"/>
      <c r="L631" s="118"/>
      <c r="M631" s="118"/>
      <c r="N631" s="118"/>
      <c r="O631" s="118"/>
      <c r="P631" s="118"/>
    </row>
    <row r="632" spans="1:16" s="125" customFormat="1" x14ac:dyDescent="0.3">
      <c r="A632" s="118"/>
      <c r="B632" s="118"/>
      <c r="C632" s="118"/>
      <c r="D632" s="118"/>
      <c r="E632" s="118"/>
      <c r="F632" s="118"/>
      <c r="G632" s="118"/>
      <c r="H632" s="118"/>
      <c r="I632" s="118"/>
      <c r="J632" s="118"/>
      <c r="K632" s="118"/>
      <c r="L632" s="118"/>
      <c r="M632" s="118"/>
      <c r="N632" s="118"/>
      <c r="O632" s="118"/>
      <c r="P632" s="118"/>
    </row>
    <row r="633" spans="1:16" s="125" customFormat="1" x14ac:dyDescent="0.3">
      <c r="A633" s="118"/>
      <c r="B633" s="118"/>
      <c r="C633" s="118"/>
      <c r="D633" s="118"/>
      <c r="E633" s="118"/>
      <c r="F633" s="118"/>
      <c r="G633" s="118"/>
      <c r="H633" s="118"/>
      <c r="I633" s="118"/>
      <c r="J633" s="118"/>
      <c r="K633" s="118"/>
      <c r="L633" s="118"/>
      <c r="M633" s="118"/>
      <c r="N633" s="118"/>
      <c r="O633" s="118"/>
      <c r="P633" s="118"/>
    </row>
    <row r="634" spans="1:16" s="125" customFormat="1" x14ac:dyDescent="0.3">
      <c r="A634" s="118"/>
      <c r="B634" s="118"/>
      <c r="C634" s="118"/>
      <c r="D634" s="118"/>
      <c r="E634" s="118"/>
      <c r="F634" s="118"/>
      <c r="G634" s="118"/>
      <c r="H634" s="118"/>
      <c r="I634" s="118"/>
      <c r="J634" s="118"/>
      <c r="K634" s="118"/>
      <c r="L634" s="118"/>
      <c r="M634" s="118"/>
      <c r="N634" s="118"/>
      <c r="O634" s="118"/>
      <c r="P634" s="118"/>
    </row>
    <row r="635" spans="1:16" s="125" customFormat="1" x14ac:dyDescent="0.3">
      <c r="A635" s="118"/>
      <c r="B635" s="118"/>
      <c r="C635" s="118"/>
      <c r="D635" s="118"/>
      <c r="E635" s="118"/>
      <c r="F635" s="118"/>
      <c r="G635" s="118"/>
      <c r="H635" s="118"/>
      <c r="I635" s="118"/>
      <c r="J635" s="118"/>
      <c r="K635" s="118"/>
      <c r="L635" s="118"/>
      <c r="M635" s="118"/>
      <c r="N635" s="118"/>
      <c r="O635" s="118"/>
      <c r="P635" s="118"/>
    </row>
    <row r="636" spans="1:16" s="125" customFormat="1" x14ac:dyDescent="0.3">
      <c r="A636" s="118"/>
      <c r="B636" s="118"/>
      <c r="C636" s="118"/>
      <c r="D636" s="118"/>
      <c r="E636" s="118"/>
      <c r="F636" s="118"/>
      <c r="G636" s="118"/>
      <c r="H636" s="118"/>
      <c r="I636" s="118"/>
      <c r="J636" s="118"/>
      <c r="K636" s="118"/>
      <c r="L636" s="118"/>
      <c r="M636" s="118"/>
      <c r="N636" s="118"/>
      <c r="O636" s="118"/>
      <c r="P636" s="118"/>
    </row>
    <row r="637" spans="1:16" s="125" customFormat="1" x14ac:dyDescent="0.3">
      <c r="A637" s="118"/>
      <c r="B637" s="118"/>
      <c r="C637" s="118"/>
      <c r="D637" s="118"/>
      <c r="E637" s="118"/>
      <c r="F637" s="118"/>
      <c r="G637" s="118"/>
      <c r="H637" s="118"/>
      <c r="I637" s="118"/>
      <c r="J637" s="118"/>
      <c r="K637" s="118"/>
      <c r="L637" s="118"/>
      <c r="M637" s="118"/>
      <c r="N637" s="118"/>
      <c r="O637" s="118"/>
      <c r="P637" s="118"/>
    </row>
    <row r="638" spans="1:16" s="125" customFormat="1" x14ac:dyDescent="0.3">
      <c r="A638" s="118"/>
      <c r="B638" s="118"/>
      <c r="C638" s="118"/>
      <c r="D638" s="118"/>
      <c r="E638" s="118"/>
      <c r="F638" s="118"/>
      <c r="G638" s="118"/>
      <c r="H638" s="118"/>
      <c r="I638" s="118"/>
      <c r="J638" s="118"/>
      <c r="K638" s="118"/>
      <c r="L638" s="118"/>
      <c r="M638" s="118"/>
      <c r="N638" s="118"/>
      <c r="O638" s="118"/>
      <c r="P638" s="118"/>
    </row>
    <row r="639" spans="1:16" s="125" customFormat="1" x14ac:dyDescent="0.3">
      <c r="A639" s="118"/>
      <c r="B639" s="118"/>
      <c r="C639" s="118"/>
      <c r="D639" s="118"/>
      <c r="E639" s="118"/>
      <c r="F639" s="118"/>
      <c r="G639" s="118"/>
      <c r="H639" s="118"/>
      <c r="I639" s="118"/>
      <c r="J639" s="118"/>
      <c r="K639" s="118"/>
      <c r="L639" s="118"/>
      <c r="M639" s="118"/>
      <c r="N639" s="118"/>
      <c r="O639" s="118"/>
      <c r="P639" s="118"/>
    </row>
    <row r="640" spans="1:16" s="125" customFormat="1" x14ac:dyDescent="0.3">
      <c r="A640" s="118"/>
      <c r="B640" s="118"/>
      <c r="C640" s="118"/>
      <c r="D640" s="118"/>
      <c r="E640" s="118"/>
      <c r="F640" s="118"/>
      <c r="G640" s="118"/>
      <c r="H640" s="118"/>
      <c r="I640" s="118"/>
      <c r="J640" s="118"/>
      <c r="K640" s="118"/>
      <c r="L640" s="118"/>
      <c r="M640" s="118"/>
      <c r="N640" s="118"/>
      <c r="O640" s="118"/>
      <c r="P640" s="118"/>
    </row>
    <row r="641" spans="1:16" s="125" customFormat="1" x14ac:dyDescent="0.3">
      <c r="A641" s="118"/>
      <c r="B641" s="118"/>
      <c r="C641" s="118"/>
      <c r="D641" s="118"/>
      <c r="E641" s="118"/>
      <c r="F641" s="118"/>
      <c r="G641" s="118"/>
      <c r="H641" s="118"/>
      <c r="I641" s="118"/>
      <c r="J641" s="118"/>
      <c r="K641" s="118"/>
      <c r="L641" s="118"/>
      <c r="M641" s="118"/>
      <c r="N641" s="118"/>
      <c r="O641" s="118"/>
      <c r="P641" s="118"/>
    </row>
    <row r="642" spans="1:16" s="125" customFormat="1" x14ac:dyDescent="0.3">
      <c r="A642" s="118"/>
      <c r="B642" s="118"/>
      <c r="C642" s="118"/>
      <c r="D642" s="118"/>
      <c r="E642" s="118"/>
      <c r="F642" s="118"/>
      <c r="G642" s="118"/>
      <c r="H642" s="118"/>
      <c r="I642" s="118"/>
      <c r="J642" s="118"/>
      <c r="K642" s="118"/>
      <c r="L642" s="118"/>
      <c r="M642" s="118"/>
      <c r="N642" s="118"/>
      <c r="O642" s="118"/>
      <c r="P642" s="118"/>
    </row>
    <row r="643" spans="1:16" s="125" customFormat="1" x14ac:dyDescent="0.3">
      <c r="A643" s="118"/>
      <c r="B643" s="118"/>
      <c r="C643" s="118"/>
      <c r="D643" s="118"/>
      <c r="E643" s="118"/>
      <c r="F643" s="118"/>
      <c r="G643" s="118"/>
      <c r="H643" s="118"/>
      <c r="I643" s="118"/>
      <c r="J643" s="118"/>
      <c r="K643" s="118"/>
      <c r="L643" s="118"/>
      <c r="M643" s="118"/>
      <c r="N643" s="118"/>
      <c r="O643" s="118"/>
      <c r="P643" s="118"/>
    </row>
    <row r="644" spans="1:16" s="125" customFormat="1" x14ac:dyDescent="0.3">
      <c r="A644" s="118"/>
      <c r="B644" s="118"/>
      <c r="C644" s="118"/>
      <c r="D644" s="118"/>
      <c r="E644" s="118"/>
      <c r="F644" s="118"/>
      <c r="G644" s="118"/>
      <c r="H644" s="118"/>
      <c r="I644" s="118"/>
      <c r="J644" s="118"/>
      <c r="K644" s="118"/>
      <c r="L644" s="118"/>
      <c r="M644" s="118"/>
      <c r="N644" s="118"/>
      <c r="O644" s="118"/>
      <c r="P644" s="118"/>
    </row>
    <row r="645" spans="1:16" s="125" customFormat="1" x14ac:dyDescent="0.3">
      <c r="A645" s="118"/>
      <c r="B645" s="118"/>
      <c r="C645" s="118"/>
      <c r="D645" s="118"/>
      <c r="E645" s="118"/>
      <c r="F645" s="118"/>
      <c r="G645" s="118"/>
      <c r="H645" s="118"/>
      <c r="I645" s="118"/>
      <c r="J645" s="118"/>
      <c r="K645" s="118"/>
      <c r="L645" s="118"/>
      <c r="M645" s="118"/>
      <c r="N645" s="118"/>
      <c r="O645" s="118"/>
      <c r="P645" s="118"/>
    </row>
    <row r="646" spans="1:16" s="125" customFormat="1" x14ac:dyDescent="0.3">
      <c r="A646" s="118"/>
      <c r="B646" s="118"/>
      <c r="C646" s="118"/>
      <c r="D646" s="118"/>
      <c r="E646" s="118"/>
      <c r="F646" s="118"/>
      <c r="G646" s="118"/>
      <c r="H646" s="118"/>
      <c r="I646" s="118"/>
      <c r="J646" s="118"/>
      <c r="K646" s="118"/>
      <c r="L646" s="118"/>
      <c r="M646" s="118"/>
      <c r="N646" s="118"/>
      <c r="O646" s="118"/>
      <c r="P646" s="118"/>
    </row>
    <row r="647" spans="1:16" s="125" customFormat="1" x14ac:dyDescent="0.3">
      <c r="A647" s="118"/>
      <c r="B647" s="118"/>
      <c r="C647" s="118"/>
      <c r="D647" s="118"/>
      <c r="E647" s="118"/>
      <c r="F647" s="118"/>
      <c r="G647" s="118"/>
      <c r="H647" s="118"/>
      <c r="I647" s="118"/>
      <c r="J647" s="118"/>
      <c r="K647" s="118"/>
      <c r="L647" s="118"/>
      <c r="M647" s="118"/>
      <c r="N647" s="118"/>
      <c r="O647" s="118"/>
      <c r="P647" s="118"/>
    </row>
    <row r="648" spans="1:16" s="125" customFormat="1" x14ac:dyDescent="0.3">
      <c r="A648" s="118"/>
      <c r="B648" s="118"/>
      <c r="C648" s="118"/>
      <c r="D648" s="118"/>
      <c r="E648" s="118"/>
      <c r="F648" s="118"/>
      <c r="G648" s="118"/>
      <c r="H648" s="118"/>
      <c r="I648" s="118"/>
      <c r="J648" s="118"/>
      <c r="K648" s="118"/>
      <c r="L648" s="118"/>
      <c r="M648" s="118"/>
      <c r="N648" s="118"/>
      <c r="O648" s="118"/>
      <c r="P648" s="118"/>
    </row>
    <row r="649" spans="1:16" s="125" customFormat="1" x14ac:dyDescent="0.3">
      <c r="A649" s="118"/>
      <c r="B649" s="118"/>
      <c r="C649" s="118"/>
      <c r="D649" s="118"/>
      <c r="E649" s="118"/>
      <c r="F649" s="118"/>
      <c r="G649" s="118"/>
      <c r="H649" s="118"/>
      <c r="I649" s="118"/>
      <c r="J649" s="118"/>
      <c r="K649" s="118"/>
      <c r="L649" s="118"/>
      <c r="M649" s="118"/>
      <c r="N649" s="118"/>
      <c r="O649" s="118"/>
      <c r="P649" s="118"/>
    </row>
    <row r="650" spans="1:16" s="125" customFormat="1" x14ac:dyDescent="0.3">
      <c r="A650" s="118"/>
      <c r="B650" s="118"/>
      <c r="C650" s="118"/>
      <c r="D650" s="118"/>
      <c r="E650" s="118"/>
      <c r="F650" s="118"/>
      <c r="G650" s="118"/>
      <c r="H650" s="118"/>
      <c r="I650" s="118"/>
      <c r="J650" s="118"/>
      <c r="K650" s="118"/>
      <c r="L650" s="118"/>
      <c r="M650" s="118"/>
      <c r="N650" s="118"/>
      <c r="O650" s="118"/>
      <c r="P650" s="118"/>
    </row>
    <row r="651" spans="1:16" s="125" customFormat="1" x14ac:dyDescent="0.3">
      <c r="A651" s="118"/>
      <c r="B651" s="118"/>
      <c r="C651" s="118"/>
      <c r="D651" s="118"/>
      <c r="E651" s="118"/>
      <c r="F651" s="118"/>
      <c r="G651" s="118"/>
      <c r="H651" s="118"/>
      <c r="I651" s="118"/>
      <c r="J651" s="118"/>
      <c r="K651" s="118"/>
      <c r="L651" s="118"/>
      <c r="M651" s="118"/>
      <c r="N651" s="118"/>
      <c r="O651" s="118"/>
      <c r="P651" s="118"/>
    </row>
    <row r="652" spans="1:16" s="125" customFormat="1" x14ac:dyDescent="0.3">
      <c r="A652" s="118"/>
      <c r="B652" s="118"/>
      <c r="C652" s="118"/>
      <c r="D652" s="118"/>
      <c r="E652" s="118"/>
      <c r="F652" s="118"/>
      <c r="G652" s="118"/>
      <c r="H652" s="118"/>
      <c r="I652" s="118"/>
      <c r="J652" s="118"/>
      <c r="K652" s="118"/>
      <c r="L652" s="118"/>
      <c r="M652" s="118"/>
      <c r="N652" s="118"/>
      <c r="O652" s="118"/>
      <c r="P652" s="118"/>
    </row>
    <row r="653" spans="1:16" s="125" customFormat="1" x14ac:dyDescent="0.3">
      <c r="A653" s="118"/>
      <c r="B653" s="118"/>
      <c r="C653" s="118"/>
      <c r="D653" s="118"/>
      <c r="E653" s="118"/>
      <c r="F653" s="118"/>
      <c r="G653" s="118"/>
      <c r="H653" s="118"/>
      <c r="I653" s="118"/>
      <c r="J653" s="118"/>
      <c r="K653" s="118"/>
      <c r="L653" s="118"/>
      <c r="M653" s="118"/>
      <c r="N653" s="118"/>
      <c r="O653" s="118"/>
      <c r="P653" s="118"/>
    </row>
    <row r="654" spans="1:16" s="125" customFormat="1" x14ac:dyDescent="0.3">
      <c r="A654" s="118"/>
      <c r="B654" s="118"/>
      <c r="C654" s="118"/>
      <c r="D654" s="118"/>
      <c r="E654" s="118"/>
      <c r="F654" s="118"/>
      <c r="G654" s="118"/>
      <c r="H654" s="118"/>
      <c r="I654" s="118"/>
      <c r="J654" s="118"/>
      <c r="K654" s="118"/>
      <c r="L654" s="118"/>
      <c r="M654" s="118"/>
      <c r="N654" s="118"/>
      <c r="O654" s="118"/>
      <c r="P654" s="118"/>
    </row>
    <row r="655" spans="1:16" s="125" customFormat="1" x14ac:dyDescent="0.3">
      <c r="A655" s="118"/>
      <c r="B655" s="118"/>
      <c r="C655" s="118"/>
      <c r="D655" s="118"/>
      <c r="E655" s="118"/>
      <c r="F655" s="118"/>
      <c r="G655" s="118"/>
      <c r="H655" s="118"/>
      <c r="I655" s="118"/>
      <c r="J655" s="118"/>
      <c r="K655" s="118"/>
      <c r="L655" s="118"/>
      <c r="M655" s="118"/>
      <c r="N655" s="118"/>
      <c r="O655" s="118"/>
      <c r="P655" s="118"/>
    </row>
    <row r="656" spans="1:16" s="125" customFormat="1" x14ac:dyDescent="0.3">
      <c r="A656" s="118"/>
      <c r="B656" s="118"/>
      <c r="C656" s="118"/>
      <c r="D656" s="118"/>
      <c r="E656" s="118"/>
      <c r="F656" s="118"/>
      <c r="G656" s="118"/>
      <c r="H656" s="118"/>
      <c r="I656" s="118"/>
      <c r="J656" s="118"/>
      <c r="K656" s="118"/>
      <c r="L656" s="118"/>
      <c r="M656" s="118"/>
      <c r="N656" s="118"/>
      <c r="O656" s="118"/>
      <c r="P656" s="118"/>
    </row>
    <row r="657" spans="1:16" s="125" customFormat="1" x14ac:dyDescent="0.3">
      <c r="A657" s="118"/>
      <c r="B657" s="118"/>
      <c r="C657" s="118"/>
      <c r="D657" s="118"/>
      <c r="E657" s="118"/>
      <c r="F657" s="118"/>
      <c r="G657" s="118"/>
      <c r="H657" s="118"/>
      <c r="I657" s="118"/>
      <c r="J657" s="118"/>
      <c r="K657" s="118"/>
      <c r="L657" s="118"/>
      <c r="M657" s="118"/>
      <c r="N657" s="118"/>
      <c r="O657" s="118"/>
      <c r="P657" s="118"/>
    </row>
    <row r="658" spans="1:16" s="125" customFormat="1" x14ac:dyDescent="0.3">
      <c r="A658" s="118"/>
      <c r="B658" s="118"/>
      <c r="C658" s="118"/>
      <c r="D658" s="118"/>
      <c r="E658" s="118"/>
      <c r="F658" s="118"/>
      <c r="G658" s="118"/>
      <c r="H658" s="118"/>
      <c r="I658" s="118"/>
      <c r="J658" s="118"/>
      <c r="K658" s="118"/>
      <c r="L658" s="118"/>
      <c r="M658" s="118"/>
      <c r="N658" s="118"/>
      <c r="O658" s="118"/>
      <c r="P658" s="118"/>
    </row>
    <row r="659" spans="1:16" s="125" customFormat="1" x14ac:dyDescent="0.3">
      <c r="A659" s="118"/>
      <c r="B659" s="118"/>
      <c r="C659" s="118"/>
      <c r="D659" s="118"/>
      <c r="E659" s="118"/>
      <c r="F659" s="118"/>
      <c r="G659" s="118"/>
      <c r="H659" s="118"/>
      <c r="I659" s="118"/>
      <c r="J659" s="118"/>
      <c r="K659" s="118"/>
      <c r="L659" s="118"/>
      <c r="M659" s="118"/>
      <c r="N659" s="118"/>
      <c r="O659" s="118"/>
      <c r="P659" s="118"/>
    </row>
    <row r="660" spans="1:16" s="125" customFormat="1" x14ac:dyDescent="0.3">
      <c r="A660" s="118"/>
      <c r="B660" s="118"/>
      <c r="C660" s="118"/>
      <c r="D660" s="118"/>
      <c r="E660" s="118"/>
      <c r="F660" s="118"/>
      <c r="G660" s="118"/>
      <c r="H660" s="118"/>
      <c r="I660" s="118"/>
      <c r="J660" s="118"/>
      <c r="K660" s="118"/>
      <c r="L660" s="118"/>
      <c r="M660" s="118"/>
      <c r="N660" s="118"/>
      <c r="O660" s="118"/>
      <c r="P660" s="118"/>
    </row>
    <row r="661" spans="1:16" s="125" customFormat="1" x14ac:dyDescent="0.3">
      <c r="A661" s="118"/>
      <c r="B661" s="118"/>
      <c r="C661" s="118"/>
      <c r="D661" s="118"/>
      <c r="E661" s="118"/>
      <c r="F661" s="118"/>
      <c r="G661" s="118"/>
      <c r="H661" s="118"/>
      <c r="I661" s="118"/>
      <c r="J661" s="118"/>
      <c r="K661" s="118"/>
      <c r="L661" s="118"/>
      <c r="M661" s="118"/>
      <c r="N661" s="118"/>
      <c r="O661" s="118"/>
      <c r="P661" s="118"/>
    </row>
    <row r="662" spans="1:16" s="125" customFormat="1" x14ac:dyDescent="0.3">
      <c r="A662" s="118"/>
      <c r="B662" s="118"/>
      <c r="C662" s="118"/>
      <c r="D662" s="118"/>
      <c r="E662" s="118"/>
      <c r="F662" s="118"/>
      <c r="G662" s="118"/>
      <c r="H662" s="118"/>
      <c r="I662" s="118"/>
      <c r="J662" s="118"/>
      <c r="K662" s="118"/>
      <c r="L662" s="118"/>
      <c r="M662" s="118"/>
      <c r="N662" s="118"/>
      <c r="O662" s="118"/>
      <c r="P662" s="118"/>
    </row>
    <row r="663" spans="1:16" s="125" customFormat="1" x14ac:dyDescent="0.3">
      <c r="A663" s="118"/>
      <c r="B663" s="118"/>
      <c r="C663" s="118"/>
      <c r="D663" s="118"/>
      <c r="E663" s="118"/>
      <c r="F663" s="118"/>
      <c r="G663" s="118"/>
      <c r="H663" s="118"/>
      <c r="I663" s="118"/>
      <c r="J663" s="118"/>
      <c r="K663" s="118"/>
      <c r="L663" s="118"/>
      <c r="M663" s="118"/>
      <c r="N663" s="118"/>
      <c r="O663" s="118"/>
      <c r="P663" s="118"/>
    </row>
    <row r="664" spans="1:16" s="125" customFormat="1" x14ac:dyDescent="0.3">
      <c r="A664" s="118"/>
      <c r="B664" s="118"/>
      <c r="C664" s="118"/>
      <c r="D664" s="118"/>
      <c r="E664" s="118"/>
      <c r="F664" s="118"/>
      <c r="G664" s="118"/>
      <c r="H664" s="118"/>
      <c r="I664" s="118"/>
      <c r="J664" s="118"/>
      <c r="K664" s="118"/>
      <c r="L664" s="118"/>
      <c r="M664" s="118"/>
      <c r="N664" s="118"/>
      <c r="O664" s="118"/>
      <c r="P664" s="118"/>
    </row>
    <row r="665" spans="1:16" s="125" customFormat="1" x14ac:dyDescent="0.3">
      <c r="A665" s="118"/>
      <c r="B665" s="118"/>
      <c r="C665" s="118"/>
      <c r="D665" s="118"/>
      <c r="E665" s="118"/>
      <c r="F665" s="118"/>
      <c r="G665" s="118"/>
      <c r="H665" s="118"/>
      <c r="I665" s="118"/>
      <c r="J665" s="118"/>
      <c r="K665" s="118"/>
      <c r="L665" s="118"/>
      <c r="M665" s="118"/>
      <c r="N665" s="118"/>
      <c r="O665" s="118"/>
      <c r="P665" s="118"/>
    </row>
    <row r="666" spans="1:16" s="125" customFormat="1" x14ac:dyDescent="0.3">
      <c r="A666" s="118"/>
      <c r="B666" s="118"/>
      <c r="C666" s="118"/>
      <c r="D666" s="118"/>
      <c r="E666" s="118"/>
      <c r="F666" s="118"/>
      <c r="G666" s="118"/>
      <c r="H666" s="118"/>
      <c r="I666" s="118"/>
      <c r="J666" s="118"/>
      <c r="K666" s="118"/>
      <c r="L666" s="118"/>
      <c r="M666" s="118"/>
      <c r="N666" s="118"/>
      <c r="O666" s="118"/>
      <c r="P666" s="118"/>
    </row>
    <row r="667" spans="1:16" s="125" customFormat="1" x14ac:dyDescent="0.3">
      <c r="A667" s="118"/>
      <c r="B667" s="118"/>
      <c r="C667" s="118"/>
      <c r="D667" s="118"/>
      <c r="E667" s="118"/>
      <c r="F667" s="118"/>
      <c r="G667" s="118"/>
      <c r="H667" s="118"/>
      <c r="I667" s="118"/>
      <c r="J667" s="118"/>
      <c r="K667" s="118"/>
      <c r="L667" s="118"/>
      <c r="M667" s="118"/>
      <c r="N667" s="118"/>
      <c r="O667" s="118"/>
      <c r="P667" s="118"/>
    </row>
    <row r="668" spans="1:16" s="125" customFormat="1" x14ac:dyDescent="0.3">
      <c r="A668" s="118"/>
      <c r="B668" s="118"/>
      <c r="C668" s="118"/>
      <c r="D668" s="118"/>
      <c r="E668" s="118"/>
      <c r="F668" s="118"/>
      <c r="G668" s="118"/>
      <c r="H668" s="118"/>
      <c r="I668" s="118"/>
      <c r="J668" s="118"/>
      <c r="K668" s="118"/>
      <c r="L668" s="118"/>
      <c r="M668" s="118"/>
      <c r="N668" s="118"/>
      <c r="O668" s="118"/>
      <c r="P668" s="118"/>
    </row>
    <row r="669" spans="1:16" s="125" customFormat="1" x14ac:dyDescent="0.3">
      <c r="A669" s="118"/>
      <c r="B669" s="118"/>
      <c r="C669" s="118"/>
      <c r="D669" s="118"/>
      <c r="E669" s="118"/>
      <c r="F669" s="118"/>
      <c r="G669" s="118"/>
      <c r="H669" s="118"/>
      <c r="I669" s="118"/>
      <c r="J669" s="118"/>
      <c r="K669" s="118"/>
      <c r="L669" s="118"/>
      <c r="M669" s="118"/>
      <c r="N669" s="118"/>
      <c r="O669" s="118"/>
      <c r="P669" s="118"/>
    </row>
    <row r="670" spans="1:16" s="125" customFormat="1" x14ac:dyDescent="0.3">
      <c r="A670" s="118"/>
      <c r="B670" s="118"/>
      <c r="C670" s="118"/>
      <c r="D670" s="118"/>
      <c r="E670" s="118"/>
      <c r="F670" s="118"/>
      <c r="G670" s="118"/>
      <c r="H670" s="118"/>
      <c r="I670" s="118"/>
      <c r="J670" s="118"/>
      <c r="K670" s="118"/>
      <c r="L670" s="118"/>
      <c r="M670" s="118"/>
      <c r="N670" s="118"/>
      <c r="O670" s="118"/>
      <c r="P670" s="118"/>
    </row>
    <row r="671" spans="1:16" s="125" customFormat="1" x14ac:dyDescent="0.3">
      <c r="A671" s="118"/>
      <c r="B671" s="118"/>
      <c r="C671" s="118"/>
      <c r="D671" s="118"/>
      <c r="E671" s="118"/>
      <c r="F671" s="118"/>
      <c r="G671" s="118"/>
      <c r="H671" s="118"/>
      <c r="I671" s="118"/>
      <c r="J671" s="118"/>
      <c r="K671" s="118"/>
      <c r="L671" s="118"/>
      <c r="M671" s="118"/>
      <c r="N671" s="118"/>
      <c r="O671" s="118"/>
      <c r="P671" s="118"/>
    </row>
    <row r="672" spans="1:16" s="125" customFormat="1" x14ac:dyDescent="0.3">
      <c r="A672" s="118"/>
      <c r="B672" s="118"/>
      <c r="C672" s="118"/>
      <c r="D672" s="118"/>
      <c r="E672" s="118"/>
      <c r="F672" s="118"/>
      <c r="G672" s="118"/>
      <c r="H672" s="118"/>
      <c r="I672" s="118"/>
      <c r="J672" s="118"/>
      <c r="K672" s="118"/>
      <c r="L672" s="118"/>
      <c r="M672" s="118"/>
      <c r="N672" s="118"/>
      <c r="O672" s="118"/>
      <c r="P672" s="118"/>
    </row>
    <row r="673" spans="1:16" s="125" customFormat="1" x14ac:dyDescent="0.3">
      <c r="A673" s="118"/>
      <c r="B673" s="118"/>
      <c r="C673" s="118"/>
      <c r="D673" s="118"/>
      <c r="E673" s="118"/>
      <c r="F673" s="118"/>
      <c r="G673" s="118"/>
      <c r="H673" s="118"/>
      <c r="I673" s="118"/>
      <c r="J673" s="118"/>
      <c r="K673" s="118"/>
      <c r="L673" s="118"/>
      <c r="M673" s="118"/>
      <c r="N673" s="118"/>
      <c r="O673" s="118"/>
      <c r="P673" s="118"/>
    </row>
    <row r="674" spans="1:16" s="125" customFormat="1" x14ac:dyDescent="0.3">
      <c r="A674" s="118"/>
      <c r="B674" s="118"/>
      <c r="C674" s="118"/>
      <c r="D674" s="118"/>
      <c r="E674" s="118"/>
      <c r="F674" s="118"/>
      <c r="G674" s="118"/>
      <c r="H674" s="118"/>
      <c r="I674" s="118"/>
      <c r="J674" s="118"/>
      <c r="K674" s="118"/>
      <c r="L674" s="118"/>
      <c r="M674" s="118"/>
      <c r="N674" s="118"/>
      <c r="O674" s="118"/>
      <c r="P674" s="118"/>
    </row>
    <row r="675" spans="1:16" s="125" customFormat="1" x14ac:dyDescent="0.3">
      <c r="A675" s="118"/>
      <c r="B675" s="118"/>
      <c r="C675" s="118"/>
      <c r="D675" s="118"/>
      <c r="E675" s="118"/>
      <c r="F675" s="118"/>
      <c r="G675" s="118"/>
      <c r="H675" s="118"/>
      <c r="I675" s="118"/>
      <c r="J675" s="118"/>
      <c r="K675" s="118"/>
      <c r="L675" s="118"/>
      <c r="M675" s="118"/>
      <c r="N675" s="118"/>
      <c r="O675" s="118"/>
      <c r="P675" s="118"/>
    </row>
    <row r="676" spans="1:16" s="125" customFormat="1" x14ac:dyDescent="0.3">
      <c r="A676" s="118"/>
      <c r="B676" s="118"/>
      <c r="C676" s="118"/>
      <c r="D676" s="118"/>
      <c r="E676" s="118"/>
      <c r="F676" s="118"/>
      <c r="G676" s="118"/>
      <c r="H676" s="118"/>
      <c r="I676" s="118"/>
      <c r="J676" s="118"/>
      <c r="K676" s="118"/>
      <c r="L676" s="118"/>
      <c r="M676" s="118"/>
      <c r="N676" s="118"/>
      <c r="O676" s="118"/>
      <c r="P676" s="118"/>
    </row>
    <row r="677" spans="1:16" s="125" customFormat="1" x14ac:dyDescent="0.3">
      <c r="A677" s="118"/>
      <c r="B677" s="118"/>
      <c r="C677" s="118"/>
      <c r="D677" s="118"/>
      <c r="E677" s="118"/>
      <c r="F677" s="118"/>
      <c r="G677" s="118"/>
      <c r="H677" s="118"/>
      <c r="I677" s="118"/>
      <c r="J677" s="118"/>
      <c r="K677" s="118"/>
      <c r="L677" s="118"/>
      <c r="M677" s="118"/>
      <c r="N677" s="118"/>
      <c r="O677" s="118"/>
      <c r="P677" s="118"/>
    </row>
    <row r="678" spans="1:16" s="125" customFormat="1" x14ac:dyDescent="0.3">
      <c r="A678" s="118"/>
      <c r="B678" s="118"/>
      <c r="C678" s="118"/>
      <c r="D678" s="118"/>
      <c r="E678" s="118"/>
      <c r="F678" s="118"/>
      <c r="G678" s="118"/>
      <c r="H678" s="118"/>
      <c r="I678" s="118"/>
      <c r="J678" s="118"/>
      <c r="K678" s="118"/>
      <c r="L678" s="118"/>
      <c r="M678" s="118"/>
      <c r="N678" s="118"/>
      <c r="O678" s="118"/>
      <c r="P678" s="118"/>
    </row>
    <row r="679" spans="1:16" s="125" customFormat="1" x14ac:dyDescent="0.3">
      <c r="A679" s="118"/>
      <c r="B679" s="118"/>
      <c r="C679" s="118"/>
      <c r="D679" s="118"/>
      <c r="E679" s="118"/>
      <c r="F679" s="118"/>
      <c r="G679" s="118"/>
      <c r="H679" s="118"/>
      <c r="I679" s="118"/>
      <c r="J679" s="118"/>
      <c r="K679" s="118"/>
      <c r="L679" s="118"/>
      <c r="M679" s="118"/>
      <c r="N679" s="118"/>
      <c r="O679" s="118"/>
      <c r="P679" s="118"/>
    </row>
    <row r="680" spans="1:16" s="125" customFormat="1" x14ac:dyDescent="0.3">
      <c r="A680" s="118"/>
      <c r="B680" s="118"/>
      <c r="C680" s="118"/>
      <c r="D680" s="118"/>
      <c r="E680" s="118"/>
      <c r="F680" s="118"/>
      <c r="G680" s="118"/>
      <c r="H680" s="118"/>
      <c r="I680" s="118"/>
      <c r="J680" s="118"/>
      <c r="K680" s="118"/>
      <c r="L680" s="118"/>
      <c r="M680" s="118"/>
      <c r="N680" s="118"/>
      <c r="O680" s="118"/>
      <c r="P680" s="118"/>
    </row>
    <row r="681" spans="1:16" s="125" customFormat="1" x14ac:dyDescent="0.3">
      <c r="A681" s="118"/>
      <c r="B681" s="118"/>
      <c r="C681" s="118"/>
      <c r="D681" s="118"/>
      <c r="E681" s="118"/>
      <c r="F681" s="118"/>
      <c r="G681" s="118"/>
      <c r="H681" s="118"/>
      <c r="I681" s="118"/>
      <c r="J681" s="118"/>
      <c r="K681" s="118"/>
      <c r="L681" s="118"/>
      <c r="M681" s="118"/>
      <c r="N681" s="118"/>
      <c r="O681" s="118"/>
      <c r="P681" s="118"/>
    </row>
  </sheetData>
  <mergeCells count="12">
    <mergeCell ref="C9:C10"/>
    <mergeCell ref="B9:B10"/>
    <mergeCell ref="B13:B14"/>
    <mergeCell ref="C13:C14"/>
    <mergeCell ref="B2:P2"/>
    <mergeCell ref="I5:O5"/>
    <mergeCell ref="B4:H5"/>
    <mergeCell ref="B7:B8"/>
    <mergeCell ref="D7:D8"/>
    <mergeCell ref="E7:P7"/>
    <mergeCell ref="C7:C8"/>
    <mergeCell ref="C11:C12"/>
  </mergeCells>
  <phoneticPr fontId="7" type="noConversion"/>
  <printOptions horizontalCentered="1"/>
  <pageMargins left="0.31496062992125984" right="0.31496062992125984" top="0.78740157480314965" bottom="0.39370078740157483" header="0.31496062992125984" footer="0.31496062992125984"/>
  <pageSetup paperSize="9" scale="4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B2992-BA10-46DF-8C54-80778B6D93E4}">
  <dimension ref="B2:M104"/>
  <sheetViews>
    <sheetView showGridLines="0" showZeros="0" view="pageBreakPreview" zoomScaleNormal="100" zoomScaleSheetLayoutView="100" workbookViewId="0">
      <selection activeCell="M93" sqref="M93"/>
    </sheetView>
  </sheetViews>
  <sheetFormatPr defaultColWidth="9.109375" defaultRowHeight="13.2" x14ac:dyDescent="0.25"/>
  <cols>
    <col min="1" max="1" width="2.33203125" style="1" customWidth="1"/>
    <col min="2" max="2" width="11.6640625" style="196" customWidth="1"/>
    <col min="3" max="3" width="8.88671875" style="196" customWidth="1"/>
    <col min="4" max="4" width="11.88671875" style="196" customWidth="1"/>
    <col min="5" max="5" width="35.109375" style="196" bestFit="1" customWidth="1"/>
    <col min="6" max="6" width="11" style="196" bestFit="1" customWidth="1"/>
    <col min="7" max="7" width="13.88671875" style="196" customWidth="1"/>
    <col min="8" max="8" width="14.44140625" style="196" customWidth="1"/>
    <col min="9" max="9" width="15" style="196" customWidth="1"/>
    <col min="10" max="10" width="12.88671875" style="1" bestFit="1" customWidth="1"/>
    <col min="11" max="11" width="11.5546875" style="1" bestFit="1" customWidth="1"/>
    <col min="12" max="12" width="10.109375" style="1" bestFit="1" customWidth="1"/>
    <col min="13" max="13" width="14.33203125" style="1" bestFit="1" customWidth="1"/>
    <col min="14" max="14" width="14.33203125" style="1" customWidth="1"/>
    <col min="15" max="15" width="13.33203125" style="1" customWidth="1"/>
    <col min="16" max="16" width="14.33203125" style="1" customWidth="1"/>
    <col min="17" max="17" width="14.33203125" style="1" bestFit="1" customWidth="1"/>
    <col min="18" max="18" width="13.33203125" style="1" bestFit="1" customWidth="1"/>
    <col min="19" max="19" width="14.33203125" style="1" bestFit="1" customWidth="1"/>
    <col min="20" max="20" width="15.88671875" style="1" bestFit="1" customWidth="1"/>
    <col min="21" max="16384" width="9.109375" style="1"/>
  </cols>
  <sheetData>
    <row r="2" spans="2:9" ht="60" customHeight="1" x14ac:dyDescent="0.25">
      <c r="B2" s="737"/>
      <c r="C2" s="737"/>
      <c r="D2" s="737"/>
      <c r="E2" s="737"/>
      <c r="F2" s="737"/>
      <c r="G2" s="737"/>
      <c r="H2" s="737"/>
      <c r="I2" s="737"/>
    </row>
    <row r="3" spans="2:9" ht="12.75" customHeight="1" x14ac:dyDescent="0.25">
      <c r="B3" s="741" t="s">
        <v>4930</v>
      </c>
      <c r="C3" s="742"/>
      <c r="D3" s="742"/>
      <c r="E3" s="743"/>
      <c r="F3" s="73" t="s">
        <v>429</v>
      </c>
      <c r="G3" s="126"/>
      <c r="H3" s="127"/>
      <c r="I3" s="197" t="s">
        <v>15</v>
      </c>
    </row>
    <row r="4" spans="2:9" ht="35.1" customHeight="1" x14ac:dyDescent="0.25">
      <c r="B4" s="744"/>
      <c r="C4" s="745"/>
      <c r="D4" s="745"/>
      <c r="E4" s="746"/>
      <c r="F4" s="738" t="str">
        <f>Premissas!$E$7</f>
        <v>SERVIÇOS DE COLETA DOMICILIAR PORTA A PORTA DE RSU</v>
      </c>
      <c r="G4" s="739"/>
      <c r="H4" s="740"/>
      <c r="I4" s="387" t="str">
        <f>Premissas!$E$6</f>
        <v>JUN/2026</v>
      </c>
    </row>
    <row r="5" spans="2:9" ht="6.9" customHeight="1" thickBot="1" x14ac:dyDescent="0.3">
      <c r="B5" s="198"/>
      <c r="C5" s="90"/>
      <c r="D5" s="90"/>
      <c r="E5" s="199"/>
      <c r="F5" s="90"/>
      <c r="G5" s="90"/>
      <c r="H5" s="90"/>
      <c r="I5" s="90"/>
    </row>
    <row r="6" spans="2:9" ht="15" customHeight="1" x14ac:dyDescent="0.25">
      <c r="B6" s="430" t="s">
        <v>529</v>
      </c>
      <c r="C6" s="431" t="s">
        <v>130</v>
      </c>
      <c r="D6" s="747" t="str">
        <f>Orçamento!$E$9</f>
        <v>Coleta e transporte até aterro sanitário do município, dos resíduos domiciliares e comerciais classificados como resíduos classe II A, com a utilização de caminhões coletores compactadores de 15m3.</v>
      </c>
      <c r="E6" s="747"/>
      <c r="F6" s="747"/>
      <c r="G6" s="747"/>
      <c r="H6" s="748"/>
      <c r="I6" s="432" t="s">
        <v>431</v>
      </c>
    </row>
    <row r="7" spans="2:9" ht="39.9" customHeight="1" x14ac:dyDescent="0.25">
      <c r="B7" s="403" t="str">
        <f>Orçamento!$C$9</f>
        <v>1.1</v>
      </c>
      <c r="C7" s="404"/>
      <c r="D7" s="735"/>
      <c r="E7" s="735"/>
      <c r="F7" s="735"/>
      <c r="G7" s="735"/>
      <c r="H7" s="736"/>
      <c r="I7" s="405" t="s">
        <v>6551</v>
      </c>
    </row>
    <row r="8" spans="2:9" ht="15" customHeight="1" x14ac:dyDescent="0.25">
      <c r="B8" s="713" t="s">
        <v>530</v>
      </c>
      <c r="C8" s="714"/>
      <c r="D8" s="714"/>
      <c r="E8" s="714"/>
      <c r="F8" s="714"/>
      <c r="G8" s="714"/>
      <c r="H8" s="714"/>
      <c r="I8" s="715"/>
    </row>
    <row r="9" spans="2:9" ht="15" customHeight="1" x14ac:dyDescent="0.25">
      <c r="B9" s="716" t="s">
        <v>1</v>
      </c>
      <c r="C9" s="717"/>
      <c r="D9" s="717"/>
      <c r="E9" s="718"/>
      <c r="F9" s="92" t="s">
        <v>2</v>
      </c>
      <c r="G9" s="92" t="s">
        <v>21</v>
      </c>
      <c r="H9" s="93" t="s">
        <v>531</v>
      </c>
      <c r="I9" s="254" t="s">
        <v>532</v>
      </c>
    </row>
    <row r="10" spans="2:9" ht="15" customHeight="1" x14ac:dyDescent="0.25">
      <c r="B10" s="719" t="s">
        <v>9509</v>
      </c>
      <c r="C10" s="720"/>
      <c r="D10" s="720"/>
      <c r="E10" s="721"/>
      <c r="F10" s="94" t="s">
        <v>432</v>
      </c>
      <c r="G10" s="427">
        <f>'Frota Coleta'!$M$18</f>
        <v>4</v>
      </c>
      <c r="H10" s="95">
        <f>EQUIPAMENTOS!$H$47</f>
        <v>36227.160000000003</v>
      </c>
      <c r="I10" s="255">
        <f>G10*H10</f>
        <v>144908.64000000001</v>
      </c>
    </row>
    <row r="11" spans="2:9" ht="15" customHeight="1" x14ac:dyDescent="0.25">
      <c r="B11" s="722" t="s">
        <v>9510</v>
      </c>
      <c r="C11" s="723"/>
      <c r="D11" s="723"/>
      <c r="E11" s="724"/>
      <c r="F11" s="200" t="s">
        <v>432</v>
      </c>
      <c r="G11" s="428">
        <v>1</v>
      </c>
      <c r="H11" s="201">
        <f>EQUIPAMENTOS!$H$49</f>
        <v>17784.740000000002</v>
      </c>
      <c r="I11" s="256">
        <f>G11*H11</f>
        <v>17784.740000000002</v>
      </c>
    </row>
    <row r="12" spans="2:9" ht="15" customHeight="1" x14ac:dyDescent="0.25">
      <c r="B12" s="258"/>
      <c r="C12" s="98"/>
      <c r="D12" s="98"/>
      <c r="E12" s="98"/>
      <c r="F12" s="99"/>
      <c r="G12" s="100"/>
      <c r="H12" s="101" t="s">
        <v>533</v>
      </c>
      <c r="I12" s="259">
        <f>ROUND(SUM(I10:I11),2)</f>
        <v>162693.38</v>
      </c>
    </row>
    <row r="13" spans="2:9" ht="15" customHeight="1" x14ac:dyDescent="0.25">
      <c r="B13" s="713" t="s">
        <v>534</v>
      </c>
      <c r="C13" s="714"/>
      <c r="D13" s="714"/>
      <c r="E13" s="714"/>
      <c r="F13" s="714"/>
      <c r="G13" s="714"/>
      <c r="H13" s="714"/>
      <c r="I13" s="715"/>
    </row>
    <row r="14" spans="2:9" ht="15" customHeight="1" x14ac:dyDescent="0.25">
      <c r="B14" s="716" t="s">
        <v>1</v>
      </c>
      <c r="C14" s="717"/>
      <c r="D14" s="717"/>
      <c r="E14" s="718"/>
      <c r="F14" s="92" t="s">
        <v>2</v>
      </c>
      <c r="G14" s="92" t="s">
        <v>21</v>
      </c>
      <c r="H14" s="93" t="s">
        <v>531</v>
      </c>
      <c r="I14" s="254" t="s">
        <v>532</v>
      </c>
    </row>
    <row r="15" spans="2:9" ht="15" customHeight="1" x14ac:dyDescent="0.25">
      <c r="B15" s="725" t="s">
        <v>9365</v>
      </c>
      <c r="C15" s="728"/>
      <c r="D15" s="728"/>
      <c r="E15" s="729"/>
      <c r="F15" s="102" t="s">
        <v>9366</v>
      </c>
      <c r="G15" s="115">
        <f>(2*(SUM(G10:G11)))/12</f>
        <v>0.83</v>
      </c>
      <c r="H15" s="97">
        <f>BD!$H$44</f>
        <v>85</v>
      </c>
      <c r="I15" s="257">
        <f>G15*H15</f>
        <v>70.55</v>
      </c>
    </row>
    <row r="16" spans="2:9" ht="15" customHeight="1" x14ac:dyDescent="0.25">
      <c r="B16" s="258"/>
      <c r="C16" s="98"/>
      <c r="D16" s="98"/>
      <c r="E16" s="98"/>
      <c r="F16" s="103"/>
      <c r="G16" s="100"/>
      <c r="H16" s="101" t="s">
        <v>535</v>
      </c>
      <c r="I16" s="260">
        <f>SUM(I15:I15)</f>
        <v>70.55</v>
      </c>
    </row>
    <row r="17" spans="2:12" ht="15" customHeight="1" x14ac:dyDescent="0.25">
      <c r="B17" s="713" t="s">
        <v>536</v>
      </c>
      <c r="C17" s="714"/>
      <c r="D17" s="714"/>
      <c r="E17" s="714"/>
      <c r="F17" s="714"/>
      <c r="G17" s="714"/>
      <c r="H17" s="714"/>
      <c r="I17" s="715"/>
    </row>
    <row r="18" spans="2:12" ht="15" customHeight="1" x14ac:dyDescent="0.25">
      <c r="B18" s="716" t="s">
        <v>1</v>
      </c>
      <c r="C18" s="717"/>
      <c r="D18" s="717"/>
      <c r="E18" s="718"/>
      <c r="F18" s="92" t="s">
        <v>2</v>
      </c>
      <c r="G18" s="92" t="s">
        <v>21</v>
      </c>
      <c r="H18" s="93" t="s">
        <v>531</v>
      </c>
      <c r="I18" s="254" t="s">
        <v>532</v>
      </c>
    </row>
    <row r="19" spans="2:12" ht="15" customHeight="1" x14ac:dyDescent="0.25">
      <c r="B19" s="725" t="s">
        <v>9416</v>
      </c>
      <c r="C19" s="726"/>
      <c r="D19" s="726"/>
      <c r="E19" s="727"/>
      <c r="F19" s="96" t="s">
        <v>432</v>
      </c>
      <c r="G19" s="109">
        <v>5</v>
      </c>
      <c r="H19" s="104">
        <f>MãoDeObra!$H$39</f>
        <v>7728.94</v>
      </c>
      <c r="I19" s="257">
        <f t="shared" ref="I19:I20" si="0">G19*H19</f>
        <v>38644.699999999997</v>
      </c>
    </row>
    <row r="20" spans="2:12" ht="15" customHeight="1" x14ac:dyDescent="0.25">
      <c r="B20" s="725" t="s">
        <v>9417</v>
      </c>
      <c r="C20" s="726"/>
      <c r="D20" s="726"/>
      <c r="E20" s="727"/>
      <c r="F20" s="102" t="s">
        <v>432</v>
      </c>
      <c r="G20" s="112">
        <v>1</v>
      </c>
      <c r="H20" s="104">
        <f>MãoDeObra!$I$39</f>
        <v>8099.2</v>
      </c>
      <c r="I20" s="257">
        <f t="shared" si="0"/>
        <v>8099.2</v>
      </c>
    </row>
    <row r="21" spans="2:12" ht="15" customHeight="1" x14ac:dyDescent="0.25">
      <c r="B21" s="725" t="s">
        <v>6550</v>
      </c>
      <c r="C21" s="728"/>
      <c r="D21" s="728"/>
      <c r="E21" s="729"/>
      <c r="F21" s="102" t="s">
        <v>432</v>
      </c>
      <c r="G21" s="112">
        <v>13</v>
      </c>
      <c r="H21" s="104">
        <f>MãoDeObra!$H$74</f>
        <v>6001.43</v>
      </c>
      <c r="I21" s="257">
        <f t="shared" ref="I21" si="1">G21*H21</f>
        <v>78018.59</v>
      </c>
    </row>
    <row r="22" spans="2:12" ht="15" customHeight="1" x14ac:dyDescent="0.25">
      <c r="B22" s="725" t="s">
        <v>9563</v>
      </c>
      <c r="C22" s="728"/>
      <c r="D22" s="728"/>
      <c r="E22" s="729"/>
      <c r="F22" s="102" t="s">
        <v>432</v>
      </c>
      <c r="G22" s="424">
        <v>3</v>
      </c>
      <c r="H22" s="104">
        <f>MãoDeObra!$I$74</f>
        <v>6236.5</v>
      </c>
      <c r="I22" s="257">
        <f t="shared" ref="I22" si="2">G22*H22</f>
        <v>18709.5</v>
      </c>
      <c r="K22" s="1">
        <f>K21*0.02</f>
        <v>0</v>
      </c>
    </row>
    <row r="23" spans="2:12" ht="15" customHeight="1" x14ac:dyDescent="0.25">
      <c r="B23" s="725" t="s">
        <v>9468</v>
      </c>
      <c r="C23" s="728"/>
      <c r="D23" s="728"/>
      <c r="E23" s="729"/>
      <c r="F23" s="102" t="s">
        <v>432</v>
      </c>
      <c r="G23" s="424">
        <v>1</v>
      </c>
      <c r="H23" s="104">
        <f>MãoDeObra!$H$179</f>
        <v>6635.49</v>
      </c>
      <c r="I23" s="257">
        <f t="shared" ref="I23" si="3">G23*H23</f>
        <v>6635.49</v>
      </c>
    </row>
    <row r="24" spans="2:12" ht="15" customHeight="1" x14ac:dyDescent="0.25">
      <c r="B24" s="263"/>
      <c r="C24" s="105"/>
      <c r="D24" s="105"/>
      <c r="E24" s="105"/>
      <c r="F24" s="106"/>
      <c r="G24" s="107"/>
      <c r="H24" s="101" t="s">
        <v>537</v>
      </c>
      <c r="I24" s="259">
        <f>ROUND(SUM(I19:I23),2)</f>
        <v>150107.48000000001</v>
      </c>
    </row>
    <row r="25" spans="2:12" ht="15" customHeight="1" x14ac:dyDescent="0.25">
      <c r="B25" s="713" t="s">
        <v>538</v>
      </c>
      <c r="C25" s="714"/>
      <c r="D25" s="714"/>
      <c r="E25" s="714"/>
      <c r="F25" s="714"/>
      <c r="G25" s="714"/>
      <c r="H25" s="714"/>
      <c r="I25" s="715"/>
    </row>
    <row r="26" spans="2:12" ht="15" customHeight="1" x14ac:dyDescent="0.25">
      <c r="B26" s="716" t="s">
        <v>1</v>
      </c>
      <c r="C26" s="717"/>
      <c r="D26" s="717"/>
      <c r="E26" s="718"/>
      <c r="F26" s="92" t="s">
        <v>2</v>
      </c>
      <c r="G26" s="92" t="s">
        <v>21</v>
      </c>
      <c r="H26" s="93" t="s">
        <v>531</v>
      </c>
      <c r="I26" s="254" t="s">
        <v>532</v>
      </c>
    </row>
    <row r="27" spans="2:12" ht="15" customHeight="1" x14ac:dyDescent="0.25">
      <c r="B27" s="264" t="s">
        <v>548</v>
      </c>
      <c r="C27" s="108"/>
      <c r="D27" s="108"/>
      <c r="E27" s="108"/>
      <c r="F27" s="117" t="s">
        <v>424</v>
      </c>
      <c r="G27" s="109">
        <f>(G10*1*2)/12</f>
        <v>0.67</v>
      </c>
      <c r="H27" s="110">
        <f>BD!$H$33</f>
        <v>49.64</v>
      </c>
      <c r="I27" s="255">
        <f>G27*H27</f>
        <v>33.26</v>
      </c>
    </row>
    <row r="28" spans="2:12" ht="15" customHeight="1" x14ac:dyDescent="0.25">
      <c r="B28" s="265" t="s">
        <v>549</v>
      </c>
      <c r="C28" s="111"/>
      <c r="D28" s="111"/>
      <c r="E28" s="111"/>
      <c r="F28" s="102" t="s">
        <v>424</v>
      </c>
      <c r="G28" s="112">
        <f>(G10*3*2)/12</f>
        <v>2</v>
      </c>
      <c r="H28" s="131">
        <f>BD!$H$32</f>
        <v>42</v>
      </c>
      <c r="I28" s="257">
        <f>G28*H28</f>
        <v>84</v>
      </c>
    </row>
    <row r="29" spans="2:12" ht="15" customHeight="1" x14ac:dyDescent="0.25">
      <c r="B29" s="265" t="s">
        <v>9415</v>
      </c>
      <c r="C29" s="111"/>
      <c r="D29" s="111"/>
      <c r="E29" s="111"/>
      <c r="F29" s="102" t="s">
        <v>424</v>
      </c>
      <c r="G29" s="112">
        <f>(G10*1*12)/12</f>
        <v>4</v>
      </c>
      <c r="H29" s="104">
        <f>BD!$H$34</f>
        <v>57.31</v>
      </c>
      <c r="I29" s="257">
        <f>G29*H29</f>
        <v>229.24</v>
      </c>
      <c r="L29" s="595"/>
    </row>
    <row r="30" spans="2:12" ht="15" customHeight="1" x14ac:dyDescent="0.25">
      <c r="B30" s="422" t="s">
        <v>6544</v>
      </c>
      <c r="C30" s="423"/>
      <c r="D30" s="423"/>
      <c r="E30" s="423"/>
      <c r="F30" s="102" t="s">
        <v>424</v>
      </c>
      <c r="G30" s="424">
        <f>SUM(G19:G23)*(2/12)</f>
        <v>3.83</v>
      </c>
      <c r="H30" s="425">
        <f>BD!$H$38</f>
        <v>29.9</v>
      </c>
      <c r="I30" s="426">
        <f t="shared" ref="I30:I32" si="4">G30*H30</f>
        <v>114.52</v>
      </c>
      <c r="L30" s="595"/>
    </row>
    <row r="31" spans="2:12" ht="15" customHeight="1" x14ac:dyDescent="0.25">
      <c r="B31" s="265" t="s">
        <v>4943</v>
      </c>
      <c r="C31" s="111"/>
      <c r="D31" s="111"/>
      <c r="E31" s="111"/>
      <c r="F31" s="102" t="s">
        <v>424</v>
      </c>
      <c r="G31" s="112">
        <f>5*30*26</f>
        <v>3900</v>
      </c>
      <c r="H31" s="104">
        <f>BD!$H$35</f>
        <v>0.42</v>
      </c>
      <c r="I31" s="426">
        <f t="shared" si="4"/>
        <v>1638</v>
      </c>
    </row>
    <row r="32" spans="2:12" ht="15" customHeight="1" x14ac:dyDescent="0.25">
      <c r="B32" s="261" t="s">
        <v>6549</v>
      </c>
      <c r="C32" s="225"/>
      <c r="D32" s="225"/>
      <c r="E32" s="226"/>
      <c r="F32" s="102" t="s">
        <v>424</v>
      </c>
      <c r="G32" s="424">
        <f>SUM(G19:G23)*(2/12)</f>
        <v>3.83</v>
      </c>
      <c r="H32" s="97">
        <f>BD!$H$37</f>
        <v>37.35</v>
      </c>
      <c r="I32" s="257">
        <f t="shared" si="4"/>
        <v>143.05000000000001</v>
      </c>
    </row>
    <row r="33" spans="2:13" ht="15" customHeight="1" x14ac:dyDescent="0.25">
      <c r="B33" s="263"/>
      <c r="C33" s="105"/>
      <c r="D33" s="105"/>
      <c r="E33" s="105"/>
      <c r="F33" s="106"/>
      <c r="G33" s="107"/>
      <c r="H33" s="101" t="s">
        <v>539</v>
      </c>
      <c r="I33" s="260">
        <f>ROUND(SUM(I27:I32),2)</f>
        <v>2242.0700000000002</v>
      </c>
      <c r="L33" s="595"/>
    </row>
    <row r="34" spans="2:13" ht="15" customHeight="1" x14ac:dyDescent="0.25">
      <c r="B34" s="316"/>
      <c r="C34" s="317"/>
      <c r="D34" s="317"/>
      <c r="E34" s="317" t="s">
        <v>4931</v>
      </c>
      <c r="F34" s="315"/>
      <c r="G34" s="315"/>
      <c r="H34" s="318"/>
      <c r="I34" s="319">
        <f>ROUND(I33+I24+I16+I12,2)</f>
        <v>315113.48</v>
      </c>
      <c r="L34" s="595"/>
    </row>
    <row r="35" spans="2:13" ht="15" customHeight="1" x14ac:dyDescent="0.25">
      <c r="B35" s="266"/>
      <c r="C35" s="89"/>
      <c r="D35" s="89"/>
      <c r="E35" s="89" t="s">
        <v>541</v>
      </c>
      <c r="F35" s="89"/>
      <c r="G35" s="89"/>
      <c r="H35" s="89"/>
      <c r="I35" s="642">
        <f>ROUNDUP(SUM('Frota Coleta'!J4:J15)*Premissas!$E$35,0)</f>
        <v>1284</v>
      </c>
      <c r="J35" s="91"/>
      <c r="L35" s="595"/>
    </row>
    <row r="36" spans="2:13" ht="15" customHeight="1" x14ac:dyDescent="0.25">
      <c r="B36" s="266"/>
      <c r="C36" s="89"/>
      <c r="D36" s="89"/>
      <c r="E36" s="89" t="s">
        <v>550</v>
      </c>
      <c r="F36" s="113"/>
      <c r="G36" s="113"/>
      <c r="H36" s="114"/>
      <c r="I36" s="267">
        <f>TRUNC(I34/I35,2)</f>
        <v>245.41</v>
      </c>
      <c r="L36" s="595"/>
      <c r="M36" s="91"/>
    </row>
    <row r="37" spans="2:13" ht="15" customHeight="1" x14ac:dyDescent="0.25">
      <c r="B37" s="268"/>
      <c r="C37" s="192"/>
      <c r="D37" s="89"/>
      <c r="E37" s="89" t="s">
        <v>542</v>
      </c>
      <c r="F37" s="193">
        <f>BDI!$F$20</f>
        <v>0.22470000000000001</v>
      </c>
      <c r="G37" s="194"/>
      <c r="H37" s="195"/>
      <c r="I37" s="267">
        <f>I36*F37</f>
        <v>55.14</v>
      </c>
      <c r="L37" s="595"/>
      <c r="M37" s="91"/>
    </row>
    <row r="38" spans="2:13" ht="15" customHeight="1" thickBot="1" x14ac:dyDescent="0.3">
      <c r="B38" s="320"/>
      <c r="C38" s="321"/>
      <c r="D38" s="317"/>
      <c r="E38" s="317" t="s">
        <v>551</v>
      </c>
      <c r="F38" s="322"/>
      <c r="G38" s="322"/>
      <c r="H38" s="318"/>
      <c r="I38" s="319">
        <f>ROUND(I36+I37,2)</f>
        <v>300.55</v>
      </c>
    </row>
    <row r="39" spans="2:13" ht="15" customHeight="1" x14ac:dyDescent="0.25">
      <c r="B39" s="430" t="s">
        <v>529</v>
      </c>
      <c r="C39" s="431" t="s">
        <v>130</v>
      </c>
      <c r="D39" s="747" t="str">
        <f>Orçamento!$E$10</f>
        <v>Coleta e transporte até aterro sanitário do município, dos resíduos domiciliares e comerciais, coletados em locais de difícil acesso, classificados como resíduos classe II A, com a utilização de caminhão coletor compactador de 6m3.</v>
      </c>
      <c r="E39" s="747"/>
      <c r="F39" s="747"/>
      <c r="G39" s="747"/>
      <c r="H39" s="748"/>
      <c r="I39" s="432" t="s">
        <v>431</v>
      </c>
    </row>
    <row r="40" spans="2:13" ht="39.9" customHeight="1" x14ac:dyDescent="0.25">
      <c r="B40" s="403" t="str">
        <f>Orçamento!$C$10</f>
        <v>1.2</v>
      </c>
      <c r="C40" s="404"/>
      <c r="D40" s="735"/>
      <c r="E40" s="735"/>
      <c r="F40" s="735"/>
      <c r="G40" s="735"/>
      <c r="H40" s="736"/>
      <c r="I40" s="405" t="s">
        <v>6551</v>
      </c>
    </row>
    <row r="41" spans="2:13" ht="15" customHeight="1" x14ac:dyDescent="0.25">
      <c r="B41" s="713" t="s">
        <v>530</v>
      </c>
      <c r="C41" s="714"/>
      <c r="D41" s="714"/>
      <c r="E41" s="714"/>
      <c r="F41" s="714"/>
      <c r="G41" s="714"/>
      <c r="H41" s="714"/>
      <c r="I41" s="715"/>
    </row>
    <row r="42" spans="2:13" ht="15" customHeight="1" x14ac:dyDescent="0.25">
      <c r="B42" s="716" t="s">
        <v>1</v>
      </c>
      <c r="C42" s="717"/>
      <c r="D42" s="717"/>
      <c r="E42" s="718"/>
      <c r="F42" s="92" t="s">
        <v>2</v>
      </c>
      <c r="G42" s="92" t="s">
        <v>21</v>
      </c>
      <c r="H42" s="93" t="s">
        <v>531</v>
      </c>
      <c r="I42" s="254" t="s">
        <v>532</v>
      </c>
    </row>
    <row r="43" spans="2:13" ht="15" customHeight="1" x14ac:dyDescent="0.25">
      <c r="B43" s="719" t="s">
        <v>9478</v>
      </c>
      <c r="C43" s="720"/>
      <c r="D43" s="720"/>
      <c r="E43" s="721"/>
      <c r="F43" s="94" t="s">
        <v>432</v>
      </c>
      <c r="G43" s="610">
        <f>'Frota Coleta'!$M$20</f>
        <v>1</v>
      </c>
      <c r="H43" s="95">
        <f>EQUIPAMENTOS!$H$108</f>
        <v>39618.35</v>
      </c>
      <c r="I43" s="255">
        <f>G43*H43</f>
        <v>39618.35</v>
      </c>
    </row>
    <row r="44" spans="2:13" ht="15" customHeight="1" x14ac:dyDescent="0.25">
      <c r="B44" s="722"/>
      <c r="C44" s="723"/>
      <c r="D44" s="723"/>
      <c r="E44" s="724"/>
      <c r="F44" s="200"/>
      <c r="G44" s="428"/>
      <c r="H44" s="201"/>
      <c r="I44" s="256"/>
    </row>
    <row r="45" spans="2:13" ht="15" customHeight="1" x14ac:dyDescent="0.25">
      <c r="B45" s="258"/>
      <c r="C45" s="98"/>
      <c r="D45" s="98"/>
      <c r="E45" s="98"/>
      <c r="F45" s="99"/>
      <c r="G45" s="100"/>
      <c r="H45" s="101" t="s">
        <v>533</v>
      </c>
      <c r="I45" s="259">
        <f>ROUND(SUM(I43:I44),2)</f>
        <v>39618.35</v>
      </c>
    </row>
    <row r="46" spans="2:13" ht="15" customHeight="1" x14ac:dyDescent="0.25">
      <c r="B46" s="713" t="s">
        <v>534</v>
      </c>
      <c r="C46" s="714"/>
      <c r="D46" s="714"/>
      <c r="E46" s="714"/>
      <c r="F46" s="714"/>
      <c r="G46" s="714"/>
      <c r="H46" s="714"/>
      <c r="I46" s="715"/>
    </row>
    <row r="47" spans="2:13" ht="15" customHeight="1" x14ac:dyDescent="0.25">
      <c r="B47" s="716" t="s">
        <v>1</v>
      </c>
      <c r="C47" s="717"/>
      <c r="D47" s="717"/>
      <c r="E47" s="718"/>
      <c r="F47" s="92" t="s">
        <v>2</v>
      </c>
      <c r="G47" s="92" t="s">
        <v>21</v>
      </c>
      <c r="H47" s="93" t="s">
        <v>531</v>
      </c>
      <c r="I47" s="254" t="s">
        <v>532</v>
      </c>
    </row>
    <row r="48" spans="2:13" ht="15" customHeight="1" x14ac:dyDescent="0.25">
      <c r="B48" s="725" t="s">
        <v>9365</v>
      </c>
      <c r="C48" s="728"/>
      <c r="D48" s="728"/>
      <c r="E48" s="729"/>
      <c r="F48" s="102" t="s">
        <v>9366</v>
      </c>
      <c r="G48" s="115">
        <f>(2*(SUM(G43:G44)))/12</f>
        <v>0.17</v>
      </c>
      <c r="H48" s="97">
        <f>BD!$H$44</f>
        <v>85</v>
      </c>
      <c r="I48" s="257">
        <f>G48*H48</f>
        <v>14.45</v>
      </c>
    </row>
    <row r="49" spans="2:12" ht="15" customHeight="1" x14ac:dyDescent="0.25">
      <c r="B49" s="258"/>
      <c r="C49" s="98"/>
      <c r="D49" s="98"/>
      <c r="E49" s="98"/>
      <c r="F49" s="103"/>
      <c r="G49" s="100"/>
      <c r="H49" s="101" t="s">
        <v>535</v>
      </c>
      <c r="I49" s="260">
        <f>SUM(I48:I48)</f>
        <v>14.45</v>
      </c>
    </row>
    <row r="50" spans="2:12" ht="15" customHeight="1" x14ac:dyDescent="0.25">
      <c r="B50" s="713" t="s">
        <v>536</v>
      </c>
      <c r="C50" s="714"/>
      <c r="D50" s="714"/>
      <c r="E50" s="714"/>
      <c r="F50" s="714"/>
      <c r="G50" s="714"/>
      <c r="H50" s="714"/>
      <c r="I50" s="715"/>
    </row>
    <row r="51" spans="2:12" ht="15" customHeight="1" x14ac:dyDescent="0.25">
      <c r="B51" s="716" t="s">
        <v>1</v>
      </c>
      <c r="C51" s="717"/>
      <c r="D51" s="717"/>
      <c r="E51" s="718"/>
      <c r="F51" s="92" t="s">
        <v>2</v>
      </c>
      <c r="G51" s="92" t="s">
        <v>21</v>
      </c>
      <c r="H51" s="93" t="s">
        <v>531</v>
      </c>
      <c r="I51" s="254" t="s">
        <v>532</v>
      </c>
    </row>
    <row r="52" spans="2:12" ht="15" customHeight="1" x14ac:dyDescent="0.25">
      <c r="B52" s="725" t="s">
        <v>9416</v>
      </c>
      <c r="C52" s="726"/>
      <c r="D52" s="726"/>
      <c r="E52" s="727"/>
      <c r="F52" s="96" t="s">
        <v>432</v>
      </c>
      <c r="G52" s="109">
        <v>1</v>
      </c>
      <c r="H52" s="104">
        <f>MãoDeObra!$H$39</f>
        <v>7728.94</v>
      </c>
      <c r="I52" s="257">
        <f t="shared" ref="I52:I53" si="5">G52*H52</f>
        <v>7728.94</v>
      </c>
    </row>
    <row r="53" spans="2:12" ht="15" customHeight="1" x14ac:dyDescent="0.25">
      <c r="B53" s="725" t="s">
        <v>6550</v>
      </c>
      <c r="C53" s="728"/>
      <c r="D53" s="728"/>
      <c r="E53" s="729"/>
      <c r="F53" s="102" t="s">
        <v>432</v>
      </c>
      <c r="G53" s="112">
        <v>2</v>
      </c>
      <c r="H53" s="104">
        <f>MãoDeObra!$H$74</f>
        <v>6001.43</v>
      </c>
      <c r="I53" s="257">
        <f t="shared" si="5"/>
        <v>12002.86</v>
      </c>
    </row>
    <row r="54" spans="2:12" ht="15" customHeight="1" x14ac:dyDescent="0.25">
      <c r="B54" s="263"/>
      <c r="C54" s="105"/>
      <c r="D54" s="105"/>
      <c r="E54" s="105"/>
      <c r="F54" s="106"/>
      <c r="G54" s="107"/>
      <c r="H54" s="101" t="s">
        <v>537</v>
      </c>
      <c r="I54" s="259">
        <f>ROUND(SUM(I52:I53),2)</f>
        <v>19731.8</v>
      </c>
    </row>
    <row r="55" spans="2:12" ht="15" customHeight="1" x14ac:dyDescent="0.25">
      <c r="B55" s="713" t="s">
        <v>538</v>
      </c>
      <c r="C55" s="714"/>
      <c r="D55" s="714"/>
      <c r="E55" s="714"/>
      <c r="F55" s="714"/>
      <c r="G55" s="714"/>
      <c r="H55" s="714"/>
      <c r="I55" s="715"/>
    </row>
    <row r="56" spans="2:12" ht="15" customHeight="1" x14ac:dyDescent="0.25">
      <c r="B56" s="716" t="s">
        <v>1</v>
      </c>
      <c r="C56" s="717"/>
      <c r="D56" s="717"/>
      <c r="E56" s="718"/>
      <c r="F56" s="92" t="s">
        <v>2</v>
      </c>
      <c r="G56" s="92" t="s">
        <v>21</v>
      </c>
      <c r="H56" s="93" t="s">
        <v>531</v>
      </c>
      <c r="I56" s="254" t="s">
        <v>532</v>
      </c>
    </row>
    <row r="57" spans="2:12" ht="15" customHeight="1" x14ac:dyDescent="0.25">
      <c r="B57" s="264" t="s">
        <v>548</v>
      </c>
      <c r="C57" s="108"/>
      <c r="D57" s="108"/>
      <c r="E57" s="108"/>
      <c r="F57" s="117" t="s">
        <v>424</v>
      </c>
      <c r="G57" s="109">
        <f>(1*2)/12</f>
        <v>0.17</v>
      </c>
      <c r="H57" s="110">
        <f>BD!$H$33</f>
        <v>49.64</v>
      </c>
      <c r="I57" s="255">
        <f>G57*H57</f>
        <v>8.44</v>
      </c>
    </row>
    <row r="58" spans="2:12" ht="15" customHeight="1" x14ac:dyDescent="0.25">
      <c r="B58" s="265" t="s">
        <v>549</v>
      </c>
      <c r="C58" s="111"/>
      <c r="D58" s="111"/>
      <c r="E58" s="111"/>
      <c r="F58" s="102" t="s">
        <v>424</v>
      </c>
      <c r="G58" s="112">
        <f>(3*2)/12</f>
        <v>0.5</v>
      </c>
      <c r="H58" s="131">
        <f>BD!$H$32</f>
        <v>42</v>
      </c>
      <c r="I58" s="257">
        <f>G58*H58</f>
        <v>21</v>
      </c>
    </row>
    <row r="59" spans="2:12" ht="15" customHeight="1" x14ac:dyDescent="0.25">
      <c r="B59" s="265" t="s">
        <v>9415</v>
      </c>
      <c r="C59" s="111"/>
      <c r="D59" s="111"/>
      <c r="E59" s="111"/>
      <c r="F59" s="102" t="s">
        <v>424</v>
      </c>
      <c r="G59" s="112">
        <f>(1*2*12)/12</f>
        <v>2</v>
      </c>
      <c r="H59" s="104">
        <f>BD!$H$34</f>
        <v>57.31</v>
      </c>
      <c r="I59" s="257">
        <f>G59*H59</f>
        <v>114.62</v>
      </c>
      <c r="L59" s="595"/>
    </row>
    <row r="60" spans="2:12" ht="15" customHeight="1" x14ac:dyDescent="0.25">
      <c r="B60" s="422" t="s">
        <v>6544</v>
      </c>
      <c r="C60" s="423"/>
      <c r="D60" s="423"/>
      <c r="E60" s="423"/>
      <c r="F60" s="102" t="s">
        <v>424</v>
      </c>
      <c r="G60" s="424">
        <f>SUM(G52:G53)*(2/12)</f>
        <v>0.5</v>
      </c>
      <c r="H60" s="425">
        <f>BD!$H$38</f>
        <v>29.9</v>
      </c>
      <c r="I60" s="426">
        <f t="shared" ref="I60:I62" si="6">G60*H60</f>
        <v>14.95</v>
      </c>
      <c r="L60" s="595"/>
    </row>
    <row r="61" spans="2:12" ht="15" customHeight="1" x14ac:dyDescent="0.25">
      <c r="B61" s="265" t="s">
        <v>4943</v>
      </c>
      <c r="C61" s="111"/>
      <c r="D61" s="111"/>
      <c r="E61" s="111"/>
      <c r="F61" s="102" t="s">
        <v>424</v>
      </c>
      <c r="G61" s="112">
        <f>1*30*26</f>
        <v>780</v>
      </c>
      <c r="H61" s="104">
        <f>BD!$H$35</f>
        <v>0.42</v>
      </c>
      <c r="I61" s="426">
        <f t="shared" si="6"/>
        <v>327.60000000000002</v>
      </c>
    </row>
    <row r="62" spans="2:12" ht="15" customHeight="1" x14ac:dyDescent="0.25">
      <c r="B62" s="261" t="s">
        <v>6549</v>
      </c>
      <c r="C62" s="225"/>
      <c r="D62" s="225"/>
      <c r="E62" s="226"/>
      <c r="F62" s="102" t="s">
        <v>424</v>
      </c>
      <c r="G62" s="424">
        <f>SUM(G52:G53)*(2/12)</f>
        <v>0.5</v>
      </c>
      <c r="H62" s="97">
        <f>BD!$H$37</f>
        <v>37.35</v>
      </c>
      <c r="I62" s="257">
        <f t="shared" si="6"/>
        <v>18.68</v>
      </c>
    </row>
    <row r="63" spans="2:12" ht="15" customHeight="1" x14ac:dyDescent="0.25">
      <c r="B63" s="263"/>
      <c r="C63" s="105"/>
      <c r="D63" s="105"/>
      <c r="E63" s="105"/>
      <c r="F63" s="106"/>
      <c r="G63" s="107"/>
      <c r="H63" s="101" t="s">
        <v>539</v>
      </c>
      <c r="I63" s="260">
        <f>ROUND(SUM(I57:I62),2)</f>
        <v>505.29</v>
      </c>
      <c r="L63" s="595"/>
    </row>
    <row r="64" spans="2:12" ht="15" customHeight="1" x14ac:dyDescent="0.25">
      <c r="B64" s="316"/>
      <c r="C64" s="317"/>
      <c r="D64" s="317"/>
      <c r="E64" s="317" t="s">
        <v>4931</v>
      </c>
      <c r="F64" s="315"/>
      <c r="G64" s="315"/>
      <c r="H64" s="318"/>
      <c r="I64" s="319">
        <f>ROUND(I63+I54+I49+I45,2)</f>
        <v>59869.89</v>
      </c>
      <c r="L64" s="595"/>
    </row>
    <row r="65" spans="2:12" ht="15" customHeight="1" x14ac:dyDescent="0.25">
      <c r="B65" s="266"/>
      <c r="C65" s="89"/>
      <c r="D65" s="89"/>
      <c r="E65" s="89" t="s">
        <v>541</v>
      </c>
      <c r="F65" s="89"/>
      <c r="G65" s="89"/>
      <c r="H65" s="89"/>
      <c r="I65" s="642">
        <f>ROUNDUP('Frota Coleta'!J16*25.83,0)</f>
        <v>117</v>
      </c>
      <c r="J65" s="91"/>
      <c r="L65" s="595"/>
    </row>
    <row r="66" spans="2:12" ht="15" customHeight="1" x14ac:dyDescent="0.25">
      <c r="B66" s="266"/>
      <c r="C66" s="89"/>
      <c r="D66" s="89"/>
      <c r="E66" s="89" t="s">
        <v>550</v>
      </c>
      <c r="F66" s="113"/>
      <c r="G66" s="113"/>
      <c r="H66" s="114"/>
      <c r="I66" s="267">
        <f>TRUNC(I64/I65,2)</f>
        <v>511.7</v>
      </c>
      <c r="L66" s="595"/>
    </row>
    <row r="67" spans="2:12" ht="15" customHeight="1" x14ac:dyDescent="0.25">
      <c r="B67" s="268"/>
      <c r="C67" s="192"/>
      <c r="D67" s="89"/>
      <c r="E67" s="89" t="s">
        <v>542</v>
      </c>
      <c r="F67" s="193">
        <f>BDI!$F$20</f>
        <v>0.22470000000000001</v>
      </c>
      <c r="G67" s="194"/>
      <c r="H67" s="195"/>
      <c r="I67" s="267">
        <f>I66*F67</f>
        <v>114.98</v>
      </c>
      <c r="L67" s="595"/>
    </row>
    <row r="68" spans="2:12" ht="15" customHeight="1" x14ac:dyDescent="0.25">
      <c r="B68" s="320"/>
      <c r="C68" s="321"/>
      <c r="D68" s="317"/>
      <c r="E68" s="317" t="s">
        <v>551</v>
      </c>
      <c r="F68" s="322"/>
      <c r="G68" s="322"/>
      <c r="H68" s="318"/>
      <c r="I68" s="319">
        <f>ROUND(I66+I67,2)</f>
        <v>626.67999999999995</v>
      </c>
    </row>
    <row r="69" spans="2:12" ht="15" customHeight="1" x14ac:dyDescent="0.25">
      <c r="B69" s="400" t="s">
        <v>529</v>
      </c>
      <c r="C69" s="401" t="s">
        <v>130</v>
      </c>
      <c r="D69" s="733" t="s">
        <v>9469</v>
      </c>
      <c r="E69" s="733"/>
      <c r="F69" s="733"/>
      <c r="G69" s="733"/>
      <c r="H69" s="734"/>
      <c r="I69" s="402" t="s">
        <v>431</v>
      </c>
    </row>
    <row r="70" spans="2:12" ht="39.9" customHeight="1" x14ac:dyDescent="0.25">
      <c r="B70" s="403" t="str">
        <f>Orçamento!C11</f>
        <v>2.0</v>
      </c>
      <c r="C70" s="404"/>
      <c r="D70" s="735"/>
      <c r="E70" s="735"/>
      <c r="F70" s="735"/>
      <c r="G70" s="735"/>
      <c r="H70" s="736"/>
      <c r="I70" s="405" t="str">
        <f>Orçamento!F12</f>
        <v>EQUIPE</v>
      </c>
    </row>
    <row r="71" spans="2:12" ht="15" customHeight="1" x14ac:dyDescent="0.25">
      <c r="B71" s="713" t="s">
        <v>530</v>
      </c>
      <c r="C71" s="714"/>
      <c r="D71" s="714"/>
      <c r="E71" s="714"/>
      <c r="F71" s="714"/>
      <c r="G71" s="714"/>
      <c r="H71" s="714"/>
      <c r="I71" s="715"/>
    </row>
    <row r="72" spans="2:12" ht="15" customHeight="1" x14ac:dyDescent="0.25">
      <c r="B72" s="716" t="s">
        <v>1</v>
      </c>
      <c r="C72" s="717"/>
      <c r="D72" s="717"/>
      <c r="E72" s="718"/>
      <c r="F72" s="92" t="s">
        <v>2</v>
      </c>
      <c r="G72" s="92" t="s">
        <v>21</v>
      </c>
      <c r="H72" s="93" t="s">
        <v>531</v>
      </c>
      <c r="I72" s="254" t="s">
        <v>532</v>
      </c>
    </row>
    <row r="73" spans="2:12" ht="15" customHeight="1" x14ac:dyDescent="0.25">
      <c r="B73" s="719" t="s">
        <v>9452</v>
      </c>
      <c r="C73" s="720"/>
      <c r="D73" s="720"/>
      <c r="E73" s="721"/>
      <c r="F73" s="94" t="s">
        <v>432</v>
      </c>
      <c r="G73" s="427">
        <v>1</v>
      </c>
      <c r="H73" s="95">
        <f>EQUIPAMENTOS!$H$66</f>
        <v>4185.55</v>
      </c>
      <c r="I73" s="255">
        <f>G73*H73</f>
        <v>4185.55</v>
      </c>
    </row>
    <row r="74" spans="2:12" ht="15" customHeight="1" x14ac:dyDescent="0.25">
      <c r="B74" s="725" t="s">
        <v>9365</v>
      </c>
      <c r="C74" s="728"/>
      <c r="D74" s="728"/>
      <c r="E74" s="729"/>
      <c r="F74" s="102" t="s">
        <v>9366</v>
      </c>
      <c r="G74" s="115">
        <f>(2*$G$73)/12</f>
        <v>0.17</v>
      </c>
      <c r="H74" s="97">
        <f>BD!$H$44</f>
        <v>85</v>
      </c>
      <c r="I74" s="257">
        <f>G74*H74</f>
        <v>14.45</v>
      </c>
    </row>
    <row r="75" spans="2:12" ht="15" customHeight="1" x14ac:dyDescent="0.25">
      <c r="B75" s="258"/>
      <c r="C75" s="98"/>
      <c r="D75" s="98"/>
      <c r="E75" s="98"/>
      <c r="F75" s="99"/>
      <c r="G75" s="100"/>
      <c r="H75" s="101" t="s">
        <v>533</v>
      </c>
      <c r="I75" s="259">
        <f>ROUND(SUM(I73:I74),2)</f>
        <v>4200</v>
      </c>
    </row>
    <row r="76" spans="2:12" ht="15" customHeight="1" x14ac:dyDescent="0.25">
      <c r="B76" s="713" t="s">
        <v>534</v>
      </c>
      <c r="C76" s="714"/>
      <c r="D76" s="714"/>
      <c r="E76" s="714"/>
      <c r="F76" s="714"/>
      <c r="G76" s="714"/>
      <c r="H76" s="714"/>
      <c r="I76" s="715"/>
    </row>
    <row r="77" spans="2:12" ht="15" customHeight="1" x14ac:dyDescent="0.25">
      <c r="B77" s="716" t="s">
        <v>1</v>
      </c>
      <c r="C77" s="717"/>
      <c r="D77" s="717"/>
      <c r="E77" s="718"/>
      <c r="F77" s="92" t="s">
        <v>2</v>
      </c>
      <c r="G77" s="92" t="s">
        <v>21</v>
      </c>
      <c r="H77" s="93" t="s">
        <v>531</v>
      </c>
      <c r="I77" s="254" t="s">
        <v>532</v>
      </c>
    </row>
    <row r="78" spans="2:12" ht="15" customHeight="1" x14ac:dyDescent="0.25">
      <c r="B78" s="725" t="s">
        <v>9474</v>
      </c>
      <c r="C78" s="728"/>
      <c r="D78" s="728"/>
      <c r="E78" s="729"/>
      <c r="F78" s="607" t="s">
        <v>432</v>
      </c>
      <c r="G78" s="607">
        <v>1</v>
      </c>
      <c r="H78" s="608">
        <f>'MAPA DE COTAÇÕES'!$F$57</f>
        <v>7000</v>
      </c>
      <c r="I78" s="257">
        <f>G78*H78</f>
        <v>7000</v>
      </c>
    </row>
    <row r="79" spans="2:12" ht="15" customHeight="1" x14ac:dyDescent="0.25">
      <c r="B79" s="258"/>
      <c r="C79" s="98"/>
      <c r="D79" s="98"/>
      <c r="E79" s="98"/>
      <c r="F79" s="103"/>
      <c r="G79" s="100"/>
      <c r="H79" s="101" t="s">
        <v>535</v>
      </c>
      <c r="I79" s="260">
        <f>I78</f>
        <v>7000</v>
      </c>
    </row>
    <row r="80" spans="2:12" ht="15" customHeight="1" x14ac:dyDescent="0.25">
      <c r="B80" s="713" t="s">
        <v>536</v>
      </c>
      <c r="C80" s="714"/>
      <c r="D80" s="714"/>
      <c r="E80" s="714"/>
      <c r="F80" s="714"/>
      <c r="G80" s="714"/>
      <c r="H80" s="714"/>
      <c r="I80" s="715"/>
    </row>
    <row r="81" spans="2:9" ht="15" customHeight="1" x14ac:dyDescent="0.25">
      <c r="B81" s="716" t="s">
        <v>1</v>
      </c>
      <c r="C81" s="717"/>
      <c r="D81" s="717"/>
      <c r="E81" s="718"/>
      <c r="F81" s="92" t="s">
        <v>2</v>
      </c>
      <c r="G81" s="92" t="s">
        <v>21</v>
      </c>
      <c r="H81" s="93" t="s">
        <v>531</v>
      </c>
      <c r="I81" s="254" t="s">
        <v>532</v>
      </c>
    </row>
    <row r="82" spans="2:9" ht="15" customHeight="1" x14ac:dyDescent="0.25">
      <c r="B82" s="730" t="s">
        <v>9565</v>
      </c>
      <c r="C82" s="731"/>
      <c r="D82" s="731"/>
      <c r="E82" s="732"/>
      <c r="F82" s="102" t="s">
        <v>9470</v>
      </c>
      <c r="G82" s="115">
        <v>16</v>
      </c>
      <c r="H82" s="104">
        <v>47.67</v>
      </c>
      <c r="I82" s="257">
        <f t="shared" ref="I82:I86" si="7">G82*H82</f>
        <v>762.72</v>
      </c>
    </row>
    <row r="83" spans="2:9" ht="15" customHeight="1" x14ac:dyDescent="0.25">
      <c r="B83" s="725" t="s">
        <v>9467</v>
      </c>
      <c r="C83" s="728"/>
      <c r="D83" s="728"/>
      <c r="E83" s="729"/>
      <c r="F83" s="102" t="s">
        <v>432</v>
      </c>
      <c r="G83" s="115">
        <v>1</v>
      </c>
      <c r="H83" s="104">
        <f>MãoDeObra!$H$144</f>
        <v>4778.8599999999997</v>
      </c>
      <c r="I83" s="257">
        <f t="shared" si="7"/>
        <v>4778.8599999999997</v>
      </c>
    </row>
    <row r="84" spans="2:9" ht="15" customHeight="1" x14ac:dyDescent="0.25">
      <c r="B84" s="725" t="s">
        <v>9471</v>
      </c>
      <c r="C84" s="728"/>
      <c r="D84" s="728"/>
      <c r="E84" s="729"/>
      <c r="F84" s="102" t="s">
        <v>432</v>
      </c>
      <c r="G84" s="115">
        <v>1</v>
      </c>
      <c r="H84" s="104">
        <f>MãoDeObra!$H$214</f>
        <v>4362.6899999999996</v>
      </c>
      <c r="I84" s="257">
        <f t="shared" si="7"/>
        <v>4362.6899999999996</v>
      </c>
    </row>
    <row r="85" spans="2:9" ht="15" customHeight="1" x14ac:dyDescent="0.25">
      <c r="B85" s="261" t="s">
        <v>9472</v>
      </c>
      <c r="C85" s="225"/>
      <c r="D85" s="225"/>
      <c r="E85" s="226"/>
      <c r="F85" s="102" t="s">
        <v>432</v>
      </c>
      <c r="G85" s="115">
        <v>2</v>
      </c>
      <c r="H85" s="104">
        <f>MãoDeObra!$H$109</f>
        <v>4318.3100000000004</v>
      </c>
      <c r="I85" s="257">
        <f t="shared" si="7"/>
        <v>8636.6200000000008</v>
      </c>
    </row>
    <row r="86" spans="2:9" ht="15" customHeight="1" x14ac:dyDescent="0.25">
      <c r="B86" s="725" t="s">
        <v>9473</v>
      </c>
      <c r="C86" s="728"/>
      <c r="D86" s="728"/>
      <c r="E86" s="729"/>
      <c r="F86" s="102" t="s">
        <v>432</v>
      </c>
      <c r="G86" s="115">
        <v>2</v>
      </c>
      <c r="H86" s="104">
        <f>MãoDeObra!$I$109</f>
        <v>4611.32</v>
      </c>
      <c r="I86" s="257">
        <f t="shared" si="7"/>
        <v>9222.64</v>
      </c>
    </row>
    <row r="87" spans="2:9" ht="15" customHeight="1" x14ac:dyDescent="0.25">
      <c r="B87" s="263"/>
      <c r="C87" s="105"/>
      <c r="D87" s="105"/>
      <c r="E87" s="105"/>
      <c r="F87" s="106"/>
      <c r="G87" s="107"/>
      <c r="H87" s="101" t="s">
        <v>537</v>
      </c>
      <c r="I87" s="259">
        <f>ROUND(SUM(I82:I86),2)</f>
        <v>27763.53</v>
      </c>
    </row>
    <row r="88" spans="2:9" ht="15" customHeight="1" x14ac:dyDescent="0.25">
      <c r="B88" s="713" t="s">
        <v>538</v>
      </c>
      <c r="C88" s="714"/>
      <c r="D88" s="714"/>
      <c r="E88" s="714"/>
      <c r="F88" s="714"/>
      <c r="G88" s="714"/>
      <c r="H88" s="714"/>
      <c r="I88" s="715"/>
    </row>
    <row r="89" spans="2:9" ht="15" customHeight="1" x14ac:dyDescent="0.25">
      <c r="B89" s="716" t="s">
        <v>1</v>
      </c>
      <c r="C89" s="717"/>
      <c r="D89" s="717"/>
      <c r="E89" s="718"/>
      <c r="F89" s="92" t="s">
        <v>2</v>
      </c>
      <c r="G89" s="92" t="s">
        <v>21</v>
      </c>
      <c r="H89" s="93" t="s">
        <v>531</v>
      </c>
      <c r="I89" s="254" t="s">
        <v>532</v>
      </c>
    </row>
    <row r="90" spans="2:9" ht="15" customHeight="1" x14ac:dyDescent="0.25">
      <c r="B90" s="539" t="s">
        <v>9418</v>
      </c>
      <c r="C90" s="397"/>
      <c r="D90" s="397"/>
      <c r="E90" s="398"/>
      <c r="F90" s="102" t="s">
        <v>9420</v>
      </c>
      <c r="G90" s="115">
        <v>3</v>
      </c>
      <c r="H90" s="540">
        <v>100</v>
      </c>
      <c r="I90" s="257">
        <f t="shared" ref="I90:I98" si="8">G90*H90</f>
        <v>300</v>
      </c>
    </row>
    <row r="91" spans="2:9" ht="15" customHeight="1" x14ac:dyDescent="0.25">
      <c r="B91" s="539" t="s">
        <v>9341</v>
      </c>
      <c r="C91" s="397"/>
      <c r="D91" s="397"/>
      <c r="E91" s="398"/>
      <c r="F91" s="102" t="s">
        <v>432</v>
      </c>
      <c r="G91" s="115">
        <f>2/60</f>
        <v>0.03</v>
      </c>
      <c r="H91" s="540">
        <f>BD!$H$40</f>
        <v>1799</v>
      </c>
      <c r="I91" s="257">
        <f t="shared" si="8"/>
        <v>53.97</v>
      </c>
    </row>
    <row r="92" spans="2:9" ht="15" customHeight="1" x14ac:dyDescent="0.25">
      <c r="B92" s="539" t="s">
        <v>9419</v>
      </c>
      <c r="C92" s="397"/>
      <c r="D92" s="397"/>
      <c r="E92" s="398"/>
      <c r="F92" s="102" t="s">
        <v>432</v>
      </c>
      <c r="G92" s="115">
        <f>3/60</f>
        <v>0.05</v>
      </c>
      <c r="H92" s="540">
        <f>BD!$H$45</f>
        <v>454.72</v>
      </c>
      <c r="I92" s="257">
        <f t="shared" si="8"/>
        <v>22.74</v>
      </c>
    </row>
    <row r="93" spans="2:9" ht="15" customHeight="1" x14ac:dyDescent="0.25">
      <c r="B93" s="539" t="s">
        <v>6547</v>
      </c>
      <c r="C93" s="397"/>
      <c r="D93" s="397"/>
      <c r="E93" s="398"/>
      <c r="F93" s="102" t="s">
        <v>432</v>
      </c>
      <c r="G93" s="115">
        <f>G92*2</f>
        <v>0.1</v>
      </c>
      <c r="H93" s="540">
        <f>BD!$H$41</f>
        <v>398.9</v>
      </c>
      <c r="I93" s="257">
        <f t="shared" si="8"/>
        <v>39.89</v>
      </c>
    </row>
    <row r="94" spans="2:9" ht="15" customHeight="1" x14ac:dyDescent="0.25">
      <c r="B94" s="539" t="s">
        <v>9360</v>
      </c>
      <c r="C94" s="397"/>
      <c r="D94" s="397"/>
      <c r="E94" s="398"/>
      <c r="F94" s="102" t="s">
        <v>432</v>
      </c>
      <c r="G94" s="538">
        <f>(33/4)/60</f>
        <v>0.13800000000000001</v>
      </c>
      <c r="H94" s="97">
        <f>BD!$H$42</f>
        <v>744.97</v>
      </c>
      <c r="I94" s="257">
        <f t="shared" si="8"/>
        <v>102.81</v>
      </c>
    </row>
    <row r="95" spans="2:9" ht="15" customHeight="1" x14ac:dyDescent="0.25">
      <c r="B95" s="539" t="s">
        <v>9422</v>
      </c>
      <c r="C95" s="397"/>
      <c r="D95" s="397"/>
      <c r="E95" s="397"/>
      <c r="F95" s="102" t="s">
        <v>432</v>
      </c>
      <c r="G95" s="557">
        <f>3/60</f>
        <v>0.05</v>
      </c>
      <c r="H95" s="399">
        <f>BD!$H$46</f>
        <v>794.32</v>
      </c>
      <c r="I95" s="257">
        <f t="shared" si="8"/>
        <v>39.72</v>
      </c>
    </row>
    <row r="96" spans="2:9" ht="15" customHeight="1" x14ac:dyDescent="0.25">
      <c r="B96" s="539" t="s">
        <v>6546</v>
      </c>
      <c r="C96" s="111"/>
      <c r="D96" s="111"/>
      <c r="E96" s="111"/>
      <c r="F96" s="102" t="s">
        <v>432</v>
      </c>
      <c r="G96" s="116">
        <v>2000</v>
      </c>
      <c r="H96" s="104">
        <f>BD!$H$39</f>
        <v>0.5</v>
      </c>
      <c r="I96" s="262">
        <f t="shared" si="8"/>
        <v>1000</v>
      </c>
    </row>
    <row r="97" spans="2:10" ht="15" customHeight="1" x14ac:dyDescent="0.25">
      <c r="B97" s="539" t="s">
        <v>9493</v>
      </c>
      <c r="C97" s="111"/>
      <c r="D97" s="111"/>
      <c r="E97" s="111"/>
      <c r="F97" s="102" t="s">
        <v>9494</v>
      </c>
      <c r="G97" s="625">
        <v>618</v>
      </c>
      <c r="H97" s="104">
        <f>BD!$H$47</f>
        <v>1.1499999999999999</v>
      </c>
      <c r="I97" s="262">
        <f t="shared" si="8"/>
        <v>710.7</v>
      </c>
      <c r="J97" s="626" t="s">
        <v>9495</v>
      </c>
    </row>
    <row r="98" spans="2:10" ht="15" customHeight="1" x14ac:dyDescent="0.25">
      <c r="B98" s="539" t="s">
        <v>9496</v>
      </c>
      <c r="C98" s="111"/>
      <c r="D98" s="111"/>
      <c r="E98" s="111"/>
      <c r="F98" s="102" t="s">
        <v>9497</v>
      </c>
      <c r="G98" s="627">
        <v>25.75</v>
      </c>
      <c r="H98" s="104">
        <f>BD!$H$48</f>
        <v>19.11</v>
      </c>
      <c r="I98" s="262">
        <f t="shared" si="8"/>
        <v>492.08</v>
      </c>
      <c r="J98" s="628" t="s">
        <v>9498</v>
      </c>
    </row>
    <row r="99" spans="2:10" ht="15" customHeight="1" x14ac:dyDescent="0.25">
      <c r="B99" s="263"/>
      <c r="C99" s="105"/>
      <c r="D99" s="105"/>
      <c r="E99" s="105"/>
      <c r="F99" s="106"/>
      <c r="G99" s="107"/>
      <c r="H99" s="101" t="s">
        <v>539</v>
      </c>
      <c r="I99" s="260">
        <f>SUM(I90:I98)</f>
        <v>2761.91</v>
      </c>
    </row>
    <row r="100" spans="2:10" ht="15" customHeight="1" x14ac:dyDescent="0.25">
      <c r="B100" s="316"/>
      <c r="C100" s="317"/>
      <c r="D100" s="317"/>
      <c r="E100" s="317" t="s">
        <v>540</v>
      </c>
      <c r="F100" s="315"/>
      <c r="G100" s="315"/>
      <c r="H100" s="318"/>
      <c r="I100" s="319">
        <f>ROUND(SUM(I75,I79,I87,I99),2)</f>
        <v>41725.440000000002</v>
      </c>
    </row>
    <row r="101" spans="2:10" ht="15" customHeight="1" x14ac:dyDescent="0.25">
      <c r="B101" s="266"/>
      <c r="C101" s="89"/>
      <c r="D101" s="89"/>
      <c r="E101" s="89" t="s">
        <v>541</v>
      </c>
      <c r="F101" s="89"/>
      <c r="G101" s="89"/>
      <c r="H101" s="89"/>
      <c r="I101" s="267">
        <v>1</v>
      </c>
    </row>
    <row r="102" spans="2:10" ht="15" customHeight="1" x14ac:dyDescent="0.25">
      <c r="B102" s="266"/>
      <c r="C102" s="89"/>
      <c r="D102" s="89"/>
      <c r="E102" s="89" t="s">
        <v>4932</v>
      </c>
      <c r="F102" s="113"/>
      <c r="G102" s="113"/>
      <c r="H102" s="114"/>
      <c r="I102" s="267">
        <f>TRUNC(I100/I101,2)</f>
        <v>41725.440000000002</v>
      </c>
    </row>
    <row r="103" spans="2:10" ht="15" customHeight="1" x14ac:dyDescent="0.25">
      <c r="B103" s="268"/>
      <c r="C103" s="192"/>
      <c r="D103" s="89"/>
      <c r="E103" s="89" t="s">
        <v>542</v>
      </c>
      <c r="F103" s="193">
        <f>BDI!$F$20</f>
        <v>0.22470000000000001</v>
      </c>
      <c r="G103" s="194"/>
      <c r="H103" s="195"/>
      <c r="I103" s="267">
        <f>I102*F103</f>
        <v>9375.7099999999991</v>
      </c>
    </row>
    <row r="104" spans="2:10" ht="15" customHeight="1" x14ac:dyDescent="0.25">
      <c r="B104" s="320"/>
      <c r="C104" s="321"/>
      <c r="D104" s="317"/>
      <c r="E104" s="317" t="s">
        <v>6548</v>
      </c>
      <c r="F104" s="322"/>
      <c r="G104" s="322"/>
      <c r="H104" s="318"/>
      <c r="I104" s="319">
        <f>ROUND(I102+I103,2)</f>
        <v>51101.15</v>
      </c>
    </row>
  </sheetData>
  <mergeCells count="50">
    <mergeCell ref="D39:H40"/>
    <mergeCell ref="B23:E23"/>
    <mergeCell ref="B11:E11"/>
    <mergeCell ref="B17:I17"/>
    <mergeCell ref="B18:E18"/>
    <mergeCell ref="B20:E20"/>
    <mergeCell ref="B19:E19"/>
    <mergeCell ref="B89:E89"/>
    <mergeCell ref="B26:E26"/>
    <mergeCell ref="D69:H70"/>
    <mergeCell ref="B2:I2"/>
    <mergeCell ref="F4:H4"/>
    <mergeCell ref="B3:E4"/>
    <mergeCell ref="B13:I13"/>
    <mergeCell ref="B14:E14"/>
    <mergeCell ref="B22:E22"/>
    <mergeCell ref="B25:I25"/>
    <mergeCell ref="B15:E15"/>
    <mergeCell ref="D6:H7"/>
    <mergeCell ref="B8:I8"/>
    <mergeCell ref="B9:E9"/>
    <mergeCell ref="B10:E10"/>
    <mergeCell ref="B21:E21"/>
    <mergeCell ref="B74:E74"/>
    <mergeCell ref="B78:E78"/>
    <mergeCell ref="B82:E82"/>
    <mergeCell ref="B83:E83"/>
    <mergeCell ref="B84:E84"/>
    <mergeCell ref="B88:I88"/>
    <mergeCell ref="B76:I76"/>
    <mergeCell ref="B77:E77"/>
    <mergeCell ref="B80:I80"/>
    <mergeCell ref="B81:E81"/>
    <mergeCell ref="B86:E86"/>
    <mergeCell ref="B71:I71"/>
    <mergeCell ref="B72:E72"/>
    <mergeCell ref="B73:E73"/>
    <mergeCell ref="B41:I41"/>
    <mergeCell ref="B42:E42"/>
    <mergeCell ref="B43:E43"/>
    <mergeCell ref="B44:E44"/>
    <mergeCell ref="B46:I46"/>
    <mergeCell ref="B56:E56"/>
    <mergeCell ref="B52:E52"/>
    <mergeCell ref="B53:E53"/>
    <mergeCell ref="B47:E47"/>
    <mergeCell ref="B48:E48"/>
    <mergeCell ref="B50:I50"/>
    <mergeCell ref="B51:E51"/>
    <mergeCell ref="B55:I55"/>
  </mergeCells>
  <printOptions horizontalCentered="1"/>
  <pageMargins left="0.59055118110236227" right="0.39370078740157483" top="0.39370078740157483" bottom="0.39370078740157483" header="0.11811023622047245" footer="0.11811023622047245"/>
  <pageSetup paperSize="9" scale="64" orientation="portrait" r:id="rId1"/>
  <headerFooter alignWithMargins="0"/>
  <rowBreaks count="1" manualBreakCount="1">
    <brk id="68" min="1"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69C78-F041-4B71-BEAB-F6737E780CC0}">
  <sheetPr>
    <pageSetUpPr fitToPage="1"/>
  </sheetPr>
  <dimension ref="A1:R20"/>
  <sheetViews>
    <sheetView view="pageBreakPreview" zoomScaleNormal="100" zoomScaleSheetLayoutView="100" workbookViewId="0">
      <selection activeCell="I17" sqref="I17"/>
    </sheetView>
  </sheetViews>
  <sheetFormatPr defaultRowHeight="13.2" x14ac:dyDescent="0.25"/>
  <cols>
    <col min="2" max="2" width="10" bestFit="1" customWidth="1"/>
    <col min="3" max="3" width="10" customWidth="1"/>
    <col min="12" max="12" width="13.5546875" customWidth="1"/>
    <col min="13" max="13" width="12.88671875" customWidth="1"/>
    <col min="18" max="18" width="10.33203125" customWidth="1"/>
  </cols>
  <sheetData>
    <row r="1" spans="1:18" ht="72" customHeight="1" x14ac:dyDescent="0.4">
      <c r="A1" s="749" t="s">
        <v>9428</v>
      </c>
      <c r="B1" s="749"/>
      <c r="C1" s="749"/>
      <c r="D1" s="749"/>
      <c r="E1" s="749"/>
      <c r="F1" s="749"/>
      <c r="G1" s="749"/>
      <c r="H1" s="749"/>
      <c r="I1" s="749"/>
      <c r="J1" s="749"/>
      <c r="K1" s="749"/>
      <c r="L1" s="749"/>
      <c r="M1" s="749"/>
      <c r="N1" s="753" t="s">
        <v>9534</v>
      </c>
      <c r="O1" s="754"/>
      <c r="P1" s="754"/>
      <c r="Q1" s="754"/>
      <c r="R1" s="754"/>
    </row>
    <row r="2" spans="1:18" x14ac:dyDescent="0.25">
      <c r="N2" s="637" t="s">
        <v>9442</v>
      </c>
      <c r="O2" s="637" t="s">
        <v>596</v>
      </c>
      <c r="P2" s="637" t="s">
        <v>9443</v>
      </c>
      <c r="Q2" s="637" t="s">
        <v>9444</v>
      </c>
      <c r="R2" s="637" t="s">
        <v>9533</v>
      </c>
    </row>
    <row r="3" spans="1:18" ht="14.4" x14ac:dyDescent="0.3">
      <c r="A3" s="433" t="s">
        <v>6555</v>
      </c>
      <c r="B3" s="433" t="s">
        <v>6556</v>
      </c>
      <c r="C3" s="433" t="s">
        <v>6557</v>
      </c>
      <c r="D3" s="433" t="s">
        <v>6558</v>
      </c>
      <c r="E3" s="433" t="s">
        <v>423</v>
      </c>
      <c r="F3" s="433" t="s">
        <v>6559</v>
      </c>
      <c r="G3" s="433" t="s">
        <v>6560</v>
      </c>
      <c r="H3" s="433" t="s">
        <v>6561</v>
      </c>
      <c r="I3" s="433" t="s">
        <v>6562</v>
      </c>
      <c r="J3" s="433" t="s">
        <v>6563</v>
      </c>
      <c r="K3" s="433" t="s">
        <v>596</v>
      </c>
      <c r="L3" s="433" t="s">
        <v>6564</v>
      </c>
      <c r="M3" s="636" t="s">
        <v>6565</v>
      </c>
      <c r="N3" s="638">
        <f>Premissas!L7</f>
        <v>54.2</v>
      </c>
      <c r="O3" s="638">
        <v>7.25</v>
      </c>
      <c r="P3" s="638">
        <v>2</v>
      </c>
      <c r="Q3" s="638">
        <f>7/6</f>
        <v>1.1666666666666701</v>
      </c>
      <c r="R3" s="639">
        <f>(N3/(O3*P3))*Q3</f>
        <v>4.3600000000000003</v>
      </c>
    </row>
    <row r="4" spans="1:18" ht="14.4" x14ac:dyDescent="0.25">
      <c r="A4" s="434">
        <v>1</v>
      </c>
      <c r="B4" s="594" t="s">
        <v>425</v>
      </c>
      <c r="C4" s="594" t="s">
        <v>455</v>
      </c>
      <c r="D4" s="435">
        <f>1/7.33</f>
        <v>0.14000000000000001</v>
      </c>
      <c r="E4" s="436">
        <v>13.37</v>
      </c>
      <c r="F4" s="435">
        <f>Premissas!$J$17</f>
        <v>8</v>
      </c>
      <c r="G4" s="436">
        <v>3.8</v>
      </c>
      <c r="H4" s="436">
        <f>Premissas!$J$18</f>
        <v>50</v>
      </c>
      <c r="I4" s="436">
        <v>14.94</v>
      </c>
      <c r="J4" s="435">
        <v>2.0099999999999998</v>
      </c>
      <c r="K4" s="435">
        <f>0.23*3*15*0.7</f>
        <v>7.25</v>
      </c>
      <c r="L4" s="435">
        <f>D4*((E4/F4)+2*(G4/H4)+2*((I4/H4)*(J4/K4)))</f>
        <v>0.28000000000000003</v>
      </c>
      <c r="M4" s="750">
        <f>ROUNDUP(SUM(L4:L15)/2,0)</f>
        <v>4</v>
      </c>
      <c r="N4">
        <f>SUM(E4,G4*2,I4*3)</f>
        <v>65.790000000000006</v>
      </c>
    </row>
    <row r="5" spans="1:18" ht="14.4" x14ac:dyDescent="0.25">
      <c r="A5" s="434">
        <v>2</v>
      </c>
      <c r="B5" s="594" t="s">
        <v>425</v>
      </c>
      <c r="C5" s="594" t="s">
        <v>455</v>
      </c>
      <c r="D5" s="435">
        <f t="shared" ref="D5:D16" si="0">1/7.33</f>
        <v>0.14000000000000001</v>
      </c>
      <c r="E5" s="436">
        <v>45.71</v>
      </c>
      <c r="F5" s="435">
        <f>Premissas!$J$17</f>
        <v>8</v>
      </c>
      <c r="G5" s="436">
        <v>4.72</v>
      </c>
      <c r="H5" s="436">
        <f>Premissas!$J$18</f>
        <v>50</v>
      </c>
      <c r="I5" s="436">
        <v>16.3</v>
      </c>
      <c r="J5" s="435">
        <v>5.61</v>
      </c>
      <c r="K5" s="435">
        <f t="shared" ref="K5:K15" si="1">0.23*3*15*0.7</f>
        <v>7.25</v>
      </c>
      <c r="L5" s="435">
        <f t="shared" ref="L5:L16" si="2">D5*((E5/F5)+2*(G5/H5)+2*((I5/H5)*(J5/K5)))</f>
        <v>0.9</v>
      </c>
      <c r="M5" s="751"/>
      <c r="N5">
        <f t="shared" ref="N5:N16" si="3">SUM(E5,G5*2,I5*3)</f>
        <v>104.05</v>
      </c>
    </row>
    <row r="6" spans="1:18" ht="14.4" x14ac:dyDescent="0.25">
      <c r="A6" s="434">
        <v>3</v>
      </c>
      <c r="B6" s="594" t="s">
        <v>425</v>
      </c>
      <c r="C6" s="594" t="s">
        <v>455</v>
      </c>
      <c r="D6" s="435">
        <f t="shared" si="0"/>
        <v>0.14000000000000001</v>
      </c>
      <c r="E6" s="436">
        <v>27.45</v>
      </c>
      <c r="F6" s="435">
        <f>Premissas!$J$17</f>
        <v>8</v>
      </c>
      <c r="G6" s="436">
        <v>1.71</v>
      </c>
      <c r="H6" s="436">
        <f>Premissas!$J$18</f>
        <v>50</v>
      </c>
      <c r="I6" s="436">
        <v>18.53</v>
      </c>
      <c r="J6" s="435">
        <v>3.37</v>
      </c>
      <c r="K6" s="435">
        <f t="shared" si="1"/>
        <v>7.25</v>
      </c>
      <c r="L6" s="435">
        <f t="shared" si="2"/>
        <v>0.54</v>
      </c>
      <c r="M6" s="751"/>
      <c r="N6">
        <f t="shared" si="3"/>
        <v>86.46</v>
      </c>
    </row>
    <row r="7" spans="1:18" ht="14.4" x14ac:dyDescent="0.25">
      <c r="A7" s="434">
        <v>4</v>
      </c>
      <c r="B7" s="594" t="s">
        <v>9441</v>
      </c>
      <c r="C7" s="594" t="s">
        <v>455</v>
      </c>
      <c r="D7" s="435">
        <f t="shared" si="0"/>
        <v>0.14000000000000001</v>
      </c>
      <c r="E7" s="436">
        <v>38.57</v>
      </c>
      <c r="F7" s="435">
        <f>Premissas!$J$17</f>
        <v>8</v>
      </c>
      <c r="G7" s="436">
        <v>1.75</v>
      </c>
      <c r="H7" s="436">
        <f>Premissas!$J$18</f>
        <v>50</v>
      </c>
      <c r="I7" s="436">
        <v>11.47</v>
      </c>
      <c r="J7" s="435">
        <v>4.7300000000000004</v>
      </c>
      <c r="K7" s="435">
        <f t="shared" si="1"/>
        <v>7.25</v>
      </c>
      <c r="L7" s="435">
        <f t="shared" si="2"/>
        <v>0.73</v>
      </c>
      <c r="M7" s="751"/>
      <c r="N7">
        <f t="shared" si="3"/>
        <v>76.48</v>
      </c>
    </row>
    <row r="8" spans="1:18" ht="14.4" x14ac:dyDescent="0.25">
      <c r="A8" s="434">
        <v>5</v>
      </c>
      <c r="B8" s="594" t="s">
        <v>9441</v>
      </c>
      <c r="C8" s="594" t="s">
        <v>455</v>
      </c>
      <c r="D8" s="435">
        <f t="shared" si="0"/>
        <v>0.14000000000000001</v>
      </c>
      <c r="E8" s="436">
        <v>38.19</v>
      </c>
      <c r="F8" s="435">
        <f>Premissas!$J$17</f>
        <v>8</v>
      </c>
      <c r="G8" s="436">
        <v>4.1100000000000003</v>
      </c>
      <c r="H8" s="436">
        <f>Premissas!$J$18</f>
        <v>50</v>
      </c>
      <c r="I8" s="436">
        <v>9.58</v>
      </c>
      <c r="J8" s="435">
        <v>4.6900000000000004</v>
      </c>
      <c r="K8" s="435">
        <f t="shared" si="1"/>
        <v>7.25</v>
      </c>
      <c r="L8" s="435">
        <f t="shared" si="2"/>
        <v>0.73</v>
      </c>
      <c r="M8" s="751"/>
      <c r="N8">
        <f t="shared" si="3"/>
        <v>75.150000000000006</v>
      </c>
    </row>
    <row r="9" spans="1:18" ht="14.4" x14ac:dyDescent="0.25">
      <c r="A9" s="434">
        <v>6</v>
      </c>
      <c r="B9" s="594" t="s">
        <v>9441</v>
      </c>
      <c r="C9" s="594" t="s">
        <v>455</v>
      </c>
      <c r="D9" s="435">
        <f t="shared" si="0"/>
        <v>0.14000000000000001</v>
      </c>
      <c r="E9" s="436">
        <v>45.16</v>
      </c>
      <c r="F9" s="435">
        <f>Premissas!$J$17</f>
        <v>8</v>
      </c>
      <c r="G9" s="436">
        <v>2</v>
      </c>
      <c r="H9" s="436">
        <f>Premissas!$J$18</f>
        <v>50</v>
      </c>
      <c r="I9" s="436">
        <v>11.27</v>
      </c>
      <c r="J9" s="435">
        <v>5.54</v>
      </c>
      <c r="K9" s="435">
        <f t="shared" si="1"/>
        <v>7.25</v>
      </c>
      <c r="L9" s="435">
        <f t="shared" si="2"/>
        <v>0.85</v>
      </c>
      <c r="M9" s="751"/>
      <c r="N9">
        <f t="shared" si="3"/>
        <v>82.97</v>
      </c>
    </row>
    <row r="10" spans="1:18" ht="14.4" x14ac:dyDescent="0.25">
      <c r="A10" s="434">
        <v>7</v>
      </c>
      <c r="B10" s="594" t="s">
        <v>425</v>
      </c>
      <c r="C10" s="594" t="s">
        <v>455</v>
      </c>
      <c r="D10" s="435">
        <f t="shared" si="0"/>
        <v>0.14000000000000001</v>
      </c>
      <c r="E10" s="436">
        <v>28.75</v>
      </c>
      <c r="F10" s="435">
        <f>Premissas!$J$17</f>
        <v>8</v>
      </c>
      <c r="G10" s="436">
        <v>3.73</v>
      </c>
      <c r="H10" s="436">
        <f>Premissas!$J$18</f>
        <v>50</v>
      </c>
      <c r="I10" s="436">
        <v>15.5</v>
      </c>
      <c r="J10" s="435">
        <v>3.53</v>
      </c>
      <c r="K10" s="435">
        <f t="shared" si="1"/>
        <v>7.25</v>
      </c>
      <c r="L10" s="435">
        <f t="shared" si="2"/>
        <v>0.56999999999999995</v>
      </c>
      <c r="M10" s="751"/>
      <c r="N10">
        <f t="shared" si="3"/>
        <v>82.71</v>
      </c>
    </row>
    <row r="11" spans="1:18" ht="14.4" x14ac:dyDescent="0.25">
      <c r="A11" s="589">
        <v>8</v>
      </c>
      <c r="B11" s="594" t="s">
        <v>9441</v>
      </c>
      <c r="C11" s="594" t="s">
        <v>455</v>
      </c>
      <c r="D11" s="435">
        <f t="shared" si="0"/>
        <v>0.14000000000000001</v>
      </c>
      <c r="E11" s="436">
        <v>26.51</v>
      </c>
      <c r="F11" s="435">
        <f>Premissas!$J$17</f>
        <v>8</v>
      </c>
      <c r="G11" s="436">
        <v>0.8</v>
      </c>
      <c r="H11" s="436">
        <f>Premissas!$J$18</f>
        <v>50</v>
      </c>
      <c r="I11" s="436">
        <v>28.01</v>
      </c>
      <c r="J11" s="435">
        <v>3.25</v>
      </c>
      <c r="K11" s="435">
        <f t="shared" si="1"/>
        <v>7.25</v>
      </c>
      <c r="L11" s="435">
        <f t="shared" si="2"/>
        <v>0.54</v>
      </c>
      <c r="M11" s="751"/>
      <c r="N11">
        <f t="shared" si="3"/>
        <v>112.14</v>
      </c>
    </row>
    <row r="12" spans="1:18" ht="14.4" x14ac:dyDescent="0.25">
      <c r="A12" s="589">
        <v>9</v>
      </c>
      <c r="B12" s="594" t="s">
        <v>425</v>
      </c>
      <c r="C12" s="594" t="s">
        <v>455</v>
      </c>
      <c r="D12" s="435">
        <f t="shared" si="0"/>
        <v>0.14000000000000001</v>
      </c>
      <c r="E12" s="436">
        <v>36.11</v>
      </c>
      <c r="F12" s="435">
        <f>Premissas!$J$17</f>
        <v>8</v>
      </c>
      <c r="G12" s="436">
        <v>4.59</v>
      </c>
      <c r="H12" s="436">
        <f>Premissas!$J$18</f>
        <v>50</v>
      </c>
      <c r="I12" s="436">
        <v>10.07</v>
      </c>
      <c r="J12" s="435">
        <v>4.43</v>
      </c>
      <c r="K12" s="435">
        <f t="shared" si="1"/>
        <v>7.25</v>
      </c>
      <c r="L12" s="435">
        <f t="shared" si="2"/>
        <v>0.69</v>
      </c>
      <c r="M12" s="751"/>
      <c r="N12">
        <f t="shared" si="3"/>
        <v>75.5</v>
      </c>
    </row>
    <row r="13" spans="1:18" ht="14.4" x14ac:dyDescent="0.25">
      <c r="A13" s="589">
        <v>10</v>
      </c>
      <c r="B13" s="594" t="s">
        <v>9441</v>
      </c>
      <c r="C13" s="594" t="s">
        <v>455</v>
      </c>
      <c r="D13" s="435">
        <f t="shared" si="0"/>
        <v>0.14000000000000001</v>
      </c>
      <c r="E13" s="436">
        <v>36.340000000000003</v>
      </c>
      <c r="F13" s="435">
        <f>Premissas!$J$17</f>
        <v>8</v>
      </c>
      <c r="G13" s="436">
        <v>0</v>
      </c>
      <c r="H13" s="436">
        <f>Premissas!$J$18</f>
        <v>50</v>
      </c>
      <c r="I13" s="436">
        <v>14.97</v>
      </c>
      <c r="J13" s="435">
        <v>4.46</v>
      </c>
      <c r="K13" s="435">
        <f t="shared" si="1"/>
        <v>7.25</v>
      </c>
      <c r="L13" s="435">
        <f t="shared" si="2"/>
        <v>0.69</v>
      </c>
      <c r="M13" s="751"/>
      <c r="N13">
        <f t="shared" si="3"/>
        <v>81.25</v>
      </c>
    </row>
    <row r="14" spans="1:18" ht="14.4" x14ac:dyDescent="0.25">
      <c r="A14" s="589">
        <v>11</v>
      </c>
      <c r="B14" s="594" t="s">
        <v>425</v>
      </c>
      <c r="C14" s="594" t="s">
        <v>456</v>
      </c>
      <c r="D14" s="435">
        <f t="shared" si="0"/>
        <v>0.14000000000000001</v>
      </c>
      <c r="E14" s="436">
        <v>43.86</v>
      </c>
      <c r="F14" s="435">
        <f>Premissas!$J$17</f>
        <v>8</v>
      </c>
      <c r="G14" s="436">
        <v>0</v>
      </c>
      <c r="H14" s="436">
        <f>Premissas!$J$18</f>
        <v>50</v>
      </c>
      <c r="I14" s="436">
        <v>9.11</v>
      </c>
      <c r="J14" s="435">
        <v>5.38</v>
      </c>
      <c r="K14" s="435">
        <f t="shared" si="1"/>
        <v>7.25</v>
      </c>
      <c r="L14" s="435">
        <f t="shared" si="2"/>
        <v>0.81</v>
      </c>
      <c r="M14" s="751"/>
      <c r="N14">
        <f t="shared" si="3"/>
        <v>71.19</v>
      </c>
    </row>
    <row r="15" spans="1:18" ht="14.4" x14ac:dyDescent="0.25">
      <c r="A15" s="589">
        <v>12</v>
      </c>
      <c r="B15" s="594" t="s">
        <v>9441</v>
      </c>
      <c r="C15" s="594" t="s">
        <v>456</v>
      </c>
      <c r="D15" s="435">
        <f t="shared" si="0"/>
        <v>0.14000000000000001</v>
      </c>
      <c r="E15" s="436">
        <v>21.98</v>
      </c>
      <c r="F15" s="435">
        <f>Premissas!$J$17</f>
        <v>8</v>
      </c>
      <c r="G15" s="436">
        <v>0</v>
      </c>
      <c r="H15" s="436">
        <f>Premissas!$J$18</f>
        <v>50</v>
      </c>
      <c r="I15" s="436">
        <v>14.73</v>
      </c>
      <c r="J15" s="435">
        <v>2.7</v>
      </c>
      <c r="K15" s="435">
        <f t="shared" si="1"/>
        <v>7.25</v>
      </c>
      <c r="L15" s="435">
        <f t="shared" si="2"/>
        <v>0.42</v>
      </c>
      <c r="M15" s="752"/>
      <c r="N15">
        <f t="shared" si="3"/>
        <v>66.17</v>
      </c>
    </row>
    <row r="16" spans="1:18" ht="14.4" x14ac:dyDescent="0.25">
      <c r="A16" s="589" t="s">
        <v>9491</v>
      </c>
      <c r="B16" s="594" t="s">
        <v>9488</v>
      </c>
      <c r="C16" s="594" t="s">
        <v>455</v>
      </c>
      <c r="D16" s="435">
        <f t="shared" si="0"/>
        <v>0.14000000000000001</v>
      </c>
      <c r="E16" s="436">
        <v>39.770000000000003</v>
      </c>
      <c r="F16" s="435">
        <f>Premissas!$J$17</f>
        <v>8</v>
      </c>
      <c r="G16" s="436">
        <v>0</v>
      </c>
      <c r="H16" s="436">
        <v>55</v>
      </c>
      <c r="I16" s="436">
        <v>38.96</v>
      </c>
      <c r="J16" s="435">
        <v>4.5</v>
      </c>
      <c r="K16" s="435">
        <f>0.23*3*6*0.7</f>
        <v>2.9</v>
      </c>
      <c r="L16" s="435">
        <f t="shared" si="2"/>
        <v>1</v>
      </c>
      <c r="M16" s="435">
        <f t="shared" ref="M16" si="4">ROUNDUP(L16:L16,0)</f>
        <v>1</v>
      </c>
      <c r="N16">
        <f t="shared" si="3"/>
        <v>156.65</v>
      </c>
      <c r="O16">
        <f>N16*Premissas!$E$35</f>
        <v>4046.2694999999999</v>
      </c>
    </row>
    <row r="17" spans="5:16" x14ac:dyDescent="0.25">
      <c r="E17" s="437"/>
      <c r="I17" s="644"/>
      <c r="J17" s="592"/>
      <c r="K17" s="593"/>
      <c r="N17">
        <f>AVERAGE(N4:N15)</f>
        <v>81.655000000000001</v>
      </c>
      <c r="O17">
        <f>N17*Premissas!$E$35</f>
        <v>2109.1486500000001</v>
      </c>
      <c r="P17" s="591" t="s">
        <v>9459</v>
      </c>
    </row>
    <row r="18" spans="5:16" ht="14.4" x14ac:dyDescent="0.3">
      <c r="E18" s="641">
        <f>SUM(E4:E16)</f>
        <v>441.77</v>
      </c>
      <c r="J18" s="438" t="s">
        <v>9511</v>
      </c>
      <c r="M18" s="590">
        <f>M4</f>
        <v>4</v>
      </c>
    </row>
    <row r="19" spans="5:16" ht="14.4" x14ac:dyDescent="0.3">
      <c r="J19" s="438" t="s">
        <v>9512</v>
      </c>
      <c r="M19" s="590">
        <v>1</v>
      </c>
    </row>
    <row r="20" spans="5:16" ht="14.4" x14ac:dyDescent="0.3">
      <c r="J20" s="438" t="s">
        <v>9489</v>
      </c>
      <c r="M20" s="590">
        <f>M16</f>
        <v>1</v>
      </c>
    </row>
  </sheetData>
  <mergeCells count="3">
    <mergeCell ref="A1:M1"/>
    <mergeCell ref="M4:M15"/>
    <mergeCell ref="N1:R1"/>
  </mergeCells>
  <printOptions horizontalCentered="1"/>
  <pageMargins left="0.51181102362204722" right="0.51181102362204722" top="0.78740157480314965" bottom="0.78740157480314965" header="0.31496062992125984" footer="0.31496062992125984"/>
  <pageSetup paperSize="9" scale="74"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4EF68-1FB9-4F55-B43B-305E9439CBAF}">
  <dimension ref="B1:N35"/>
  <sheetViews>
    <sheetView view="pageBreakPreview" zoomScaleNormal="100" zoomScaleSheetLayoutView="100" workbookViewId="0">
      <selection activeCell="H26" sqref="H26"/>
    </sheetView>
  </sheetViews>
  <sheetFormatPr defaultColWidth="9.109375" defaultRowHeight="13.2" x14ac:dyDescent="0.25"/>
  <cols>
    <col min="1" max="1" width="9.109375" style="132"/>
    <col min="2" max="2" width="12.5546875" style="186" customWidth="1"/>
    <col min="3" max="3" width="33.88671875" style="186" customWidth="1"/>
    <col min="4" max="4" width="16.88671875" style="186" customWidth="1"/>
    <col min="5" max="5" width="20.88671875" style="186" customWidth="1"/>
    <col min="6" max="6" width="18.88671875" style="186" customWidth="1"/>
    <col min="7" max="7" width="9.109375" style="132"/>
    <col min="8" max="8" width="16.44140625" style="132" customWidth="1"/>
    <col min="9" max="9" width="9.33203125" style="132" bestFit="1" customWidth="1"/>
    <col min="10" max="16384" width="9.109375" style="132"/>
  </cols>
  <sheetData>
    <row r="1" spans="2:14" ht="13.8" thickBot="1" x14ac:dyDescent="0.3">
      <c r="B1" s="241"/>
      <c r="C1" s="241"/>
      <c r="D1" s="241"/>
      <c r="E1" s="241"/>
      <c r="F1" s="241"/>
    </row>
    <row r="2" spans="2:14" ht="60" customHeight="1" x14ac:dyDescent="0.25">
      <c r="B2" s="759"/>
      <c r="C2" s="760"/>
      <c r="D2" s="760"/>
      <c r="E2" s="760"/>
      <c r="F2" s="761"/>
      <c r="G2" s="6"/>
    </row>
    <row r="3" spans="2:14" ht="6.9" customHeight="1" x14ac:dyDescent="0.25">
      <c r="B3" s="283"/>
      <c r="C3" s="241"/>
      <c r="D3" s="241"/>
      <c r="E3" s="241"/>
      <c r="F3" s="284"/>
    </row>
    <row r="4" spans="2:14" ht="12.9" customHeight="1" x14ac:dyDescent="0.25">
      <c r="B4" s="769" t="s">
        <v>574</v>
      </c>
      <c r="C4" s="770"/>
      <c r="D4" s="242" t="s">
        <v>429</v>
      </c>
      <c r="E4" s="243"/>
      <c r="F4" s="285" t="s">
        <v>129</v>
      </c>
    </row>
    <row r="5" spans="2:14" ht="47.25" customHeight="1" x14ac:dyDescent="0.25">
      <c r="B5" s="771"/>
      <c r="C5" s="772"/>
      <c r="D5" s="767" t="str">
        <f>Premissas!$E$7</f>
        <v>SERVIÇOS DE COLETA DOMICILIAR PORTA A PORTA DE RSU</v>
      </c>
      <c r="E5" s="768"/>
      <c r="F5" s="286" t="str">
        <f>Premissas!$E$6</f>
        <v>JUN/2026</v>
      </c>
    </row>
    <row r="6" spans="2:14" ht="6.9" customHeight="1" x14ac:dyDescent="0.25">
      <c r="B6" s="283"/>
      <c r="C6" s="241"/>
      <c r="D6" s="241"/>
      <c r="E6" s="241"/>
      <c r="F6" s="284"/>
    </row>
    <row r="7" spans="2:14" ht="24.9" customHeight="1" x14ac:dyDescent="0.25">
      <c r="B7" s="324" t="s">
        <v>12</v>
      </c>
      <c r="C7" s="762" t="s">
        <v>1</v>
      </c>
      <c r="D7" s="762"/>
      <c r="E7" s="325" t="s">
        <v>166</v>
      </c>
      <c r="F7" s="326" t="s">
        <v>575</v>
      </c>
      <c r="I7" s="757" t="s">
        <v>9521</v>
      </c>
      <c r="J7" s="757"/>
      <c r="K7" s="757"/>
      <c r="L7" s="757"/>
      <c r="M7" s="757"/>
      <c r="N7" s="757"/>
    </row>
    <row r="8" spans="2:14" ht="15.6" x14ac:dyDescent="0.25">
      <c r="B8" s="287">
        <v>1</v>
      </c>
      <c r="C8" s="763" t="s">
        <v>586</v>
      </c>
      <c r="D8" s="764"/>
      <c r="E8" s="187" t="s">
        <v>552</v>
      </c>
      <c r="F8" s="288"/>
      <c r="H8" s="133"/>
      <c r="I8" s="756" t="s">
        <v>9522</v>
      </c>
      <c r="J8" s="756"/>
      <c r="K8" s="756"/>
      <c r="L8" s="758" t="s">
        <v>9523</v>
      </c>
      <c r="M8" s="758" t="s">
        <v>9524</v>
      </c>
      <c r="N8" s="758" t="s">
        <v>9525</v>
      </c>
    </row>
    <row r="9" spans="2:14" ht="15" customHeight="1" x14ac:dyDescent="0.25">
      <c r="B9" s="289">
        <v>2</v>
      </c>
      <c r="C9" s="765" t="s">
        <v>582</v>
      </c>
      <c r="D9" s="766"/>
      <c r="E9" s="188" t="s">
        <v>555</v>
      </c>
      <c r="F9" s="290">
        <f>L10</f>
        <v>0.03</v>
      </c>
      <c r="H9" s="134"/>
      <c r="I9" s="756"/>
      <c r="J9" s="756"/>
      <c r="K9" s="756"/>
      <c r="L9" s="758"/>
      <c r="M9" s="758"/>
      <c r="N9" s="758"/>
    </row>
    <row r="10" spans="2:14" ht="15" customHeight="1" x14ac:dyDescent="0.25">
      <c r="B10" s="289">
        <v>3</v>
      </c>
      <c r="C10" s="765" t="s">
        <v>576</v>
      </c>
      <c r="D10" s="766"/>
      <c r="E10" s="188" t="s">
        <v>577</v>
      </c>
      <c r="F10" s="290">
        <f>L12</f>
        <v>9.7000000000000003E-3</v>
      </c>
      <c r="H10" s="134"/>
      <c r="I10" s="755" t="s">
        <v>9526</v>
      </c>
      <c r="J10" s="755"/>
      <c r="K10" s="755"/>
      <c r="L10" s="634">
        <v>0.03</v>
      </c>
      <c r="M10" s="635">
        <v>0.04</v>
      </c>
      <c r="N10" s="634">
        <v>5.5E-2</v>
      </c>
    </row>
    <row r="11" spans="2:14" ht="15.6" x14ac:dyDescent="0.25">
      <c r="B11" s="289">
        <v>4</v>
      </c>
      <c r="C11" s="765" t="s">
        <v>578</v>
      </c>
      <c r="D11" s="766"/>
      <c r="E11" s="188" t="s">
        <v>579</v>
      </c>
      <c r="F11" s="290">
        <f>L11</f>
        <v>8.0000000000000002E-3</v>
      </c>
      <c r="H11" s="135"/>
      <c r="I11" s="755" t="s">
        <v>9527</v>
      </c>
      <c r="J11" s="755"/>
      <c r="K11" s="755"/>
      <c r="L11" s="634">
        <v>8.0000000000000002E-3</v>
      </c>
      <c r="M11" s="634">
        <v>8.0000000000000002E-3</v>
      </c>
      <c r="N11" s="634">
        <v>0.01</v>
      </c>
    </row>
    <row r="12" spans="2:14" ht="15" customHeight="1" x14ac:dyDescent="0.25">
      <c r="B12" s="289">
        <v>5</v>
      </c>
      <c r="C12" s="765" t="s">
        <v>553</v>
      </c>
      <c r="D12" s="766"/>
      <c r="E12" s="188" t="s">
        <v>554</v>
      </c>
      <c r="F12" s="290">
        <f>L13</f>
        <v>5.8999999999999999E-3</v>
      </c>
      <c r="H12" s="135"/>
      <c r="I12" s="755" t="s">
        <v>9528</v>
      </c>
      <c r="J12" s="755"/>
      <c r="K12" s="755"/>
      <c r="L12" s="634">
        <v>9.7000000000000003E-3</v>
      </c>
      <c r="M12" s="634">
        <v>1.2699999999999999E-2</v>
      </c>
      <c r="N12" s="634">
        <v>1.2699999999999999E-2</v>
      </c>
    </row>
    <row r="13" spans="2:14" ht="15.6" x14ac:dyDescent="0.25">
      <c r="B13" s="289">
        <v>6</v>
      </c>
      <c r="C13" s="765" t="s">
        <v>580</v>
      </c>
      <c r="D13" s="766"/>
      <c r="E13" s="188" t="s">
        <v>581</v>
      </c>
      <c r="F13" s="290">
        <f>L14</f>
        <v>6.1600000000000002E-2</v>
      </c>
      <c r="I13" s="755" t="s">
        <v>9529</v>
      </c>
      <c r="J13" s="755"/>
      <c r="K13" s="755"/>
      <c r="L13" s="634">
        <v>5.8999999999999999E-3</v>
      </c>
      <c r="M13" s="634">
        <v>1.23E-2</v>
      </c>
      <c r="N13" s="634">
        <v>1.3899999999999999E-2</v>
      </c>
    </row>
    <row r="14" spans="2:14" ht="15.6" x14ac:dyDescent="0.25">
      <c r="B14" s="289">
        <v>7</v>
      </c>
      <c r="C14" s="765" t="s">
        <v>556</v>
      </c>
      <c r="D14" s="766"/>
      <c r="E14" s="188" t="s">
        <v>557</v>
      </c>
      <c r="F14" s="290">
        <v>0.03</v>
      </c>
      <c r="I14" s="755" t="s">
        <v>9530</v>
      </c>
      <c r="J14" s="755"/>
      <c r="K14" s="755"/>
      <c r="L14" s="634">
        <v>6.1600000000000002E-2</v>
      </c>
      <c r="M14" s="634">
        <v>7.3999999999999996E-2</v>
      </c>
      <c r="N14" s="634">
        <v>8.9599999999999999E-2</v>
      </c>
    </row>
    <row r="15" spans="2:14" ht="15.6" x14ac:dyDescent="0.25">
      <c r="B15" s="289">
        <v>8</v>
      </c>
      <c r="C15" s="765" t="s">
        <v>558</v>
      </c>
      <c r="D15" s="766"/>
      <c r="E15" s="188" t="s">
        <v>558</v>
      </c>
      <c r="F15" s="290">
        <v>6.4999999999999997E-3</v>
      </c>
      <c r="I15" s="755" t="s">
        <v>9531</v>
      </c>
      <c r="J15" s="755"/>
      <c r="K15" s="755"/>
      <c r="L15" s="634">
        <v>3.6499999999999998E-2</v>
      </c>
      <c r="M15" s="634">
        <v>3.6499999999999998E-2</v>
      </c>
      <c r="N15" s="634">
        <v>3.6499999999999998E-2</v>
      </c>
    </row>
    <row r="16" spans="2:14" ht="15.6" x14ac:dyDescent="0.25">
      <c r="B16" s="289">
        <v>9</v>
      </c>
      <c r="C16" s="765" t="s">
        <v>559</v>
      </c>
      <c r="D16" s="766"/>
      <c r="E16" s="188" t="s">
        <v>560</v>
      </c>
      <c r="F16" s="290">
        <v>0.05</v>
      </c>
      <c r="G16" s="442"/>
      <c r="H16" s="133"/>
      <c r="I16" s="755" t="s">
        <v>560</v>
      </c>
      <c r="J16" s="755"/>
      <c r="K16" s="755"/>
      <c r="L16" s="634">
        <v>0.05</v>
      </c>
      <c r="M16" s="634">
        <v>0.05</v>
      </c>
      <c r="N16" s="634">
        <v>0.05</v>
      </c>
    </row>
    <row r="17" spans="2:14" ht="15.6" x14ac:dyDescent="0.25">
      <c r="B17" s="289">
        <v>10</v>
      </c>
      <c r="C17" s="773" t="s">
        <v>561</v>
      </c>
      <c r="D17" s="774"/>
      <c r="E17" s="189" t="s">
        <v>585</v>
      </c>
      <c r="F17" s="291">
        <f>SUM(F14:F16)</f>
        <v>8.6499999999999994E-2</v>
      </c>
      <c r="H17" s="136"/>
      <c r="I17" s="756" t="s">
        <v>9532</v>
      </c>
      <c r="J17" s="756"/>
      <c r="K17" s="756"/>
      <c r="L17" s="634">
        <v>0.19600000000000001</v>
      </c>
      <c r="M17" s="634">
        <v>0.2097</v>
      </c>
      <c r="N17" s="634">
        <v>0.24229999999999999</v>
      </c>
    </row>
    <row r="18" spans="2:14" ht="15.6" x14ac:dyDescent="0.25">
      <c r="B18" s="289">
        <v>11</v>
      </c>
      <c r="C18" s="773" t="s">
        <v>583</v>
      </c>
      <c r="D18" s="774"/>
      <c r="E18" s="189" t="s">
        <v>584</v>
      </c>
      <c r="F18" s="288"/>
      <c r="H18" s="137"/>
      <c r="I18" s="137"/>
    </row>
    <row r="19" spans="2:14" ht="6.9" customHeight="1" x14ac:dyDescent="0.25">
      <c r="B19" s="775"/>
      <c r="C19" s="776"/>
      <c r="D19" s="776"/>
      <c r="E19" s="776"/>
      <c r="F19" s="777"/>
    </row>
    <row r="20" spans="2:14" ht="24.9" customHeight="1" x14ac:dyDescent="0.25">
      <c r="B20" s="784" t="s">
        <v>562</v>
      </c>
      <c r="C20" s="785"/>
      <c r="D20" s="785"/>
      <c r="E20" s="786"/>
      <c r="F20" s="327">
        <f>(1+F9+F10+F11)*(1+F12)*(1+F13)/(1-F17)-1</f>
        <v>0.22470000000000001</v>
      </c>
    </row>
    <row r="21" spans="2:14" ht="6.9" customHeight="1" x14ac:dyDescent="0.25">
      <c r="B21" s="283"/>
      <c r="C21" s="241"/>
      <c r="D21" s="241"/>
      <c r="E21" s="241"/>
      <c r="F21" s="284"/>
    </row>
    <row r="22" spans="2:14" x14ac:dyDescent="0.25">
      <c r="B22" s="283" t="s">
        <v>567</v>
      </c>
      <c r="C22" s="241"/>
      <c r="D22" s="241"/>
      <c r="E22" s="241"/>
      <c r="F22" s="284"/>
    </row>
    <row r="23" spans="2:14" ht="6.9" customHeight="1" x14ac:dyDescent="0.25">
      <c r="B23" s="283"/>
      <c r="C23" s="241"/>
      <c r="D23" s="241"/>
      <c r="E23" s="241"/>
      <c r="F23" s="284"/>
    </row>
    <row r="24" spans="2:14" x14ac:dyDescent="0.25">
      <c r="B24" s="283" t="s">
        <v>588</v>
      </c>
      <c r="C24" s="292" t="s">
        <v>587</v>
      </c>
      <c r="D24" s="241"/>
      <c r="E24" s="241"/>
      <c r="F24" s="284"/>
    </row>
    <row r="25" spans="2:14" ht="6.9" customHeight="1" x14ac:dyDescent="0.25">
      <c r="B25" s="283"/>
      <c r="C25" s="241"/>
      <c r="D25" s="241"/>
      <c r="E25" s="241"/>
      <c r="F25" s="284"/>
    </row>
    <row r="26" spans="2:14" x14ac:dyDescent="0.25">
      <c r="B26" s="778" t="s">
        <v>589</v>
      </c>
      <c r="C26" s="779"/>
      <c r="D26" s="779"/>
      <c r="E26" s="779"/>
      <c r="F26" s="780"/>
    </row>
    <row r="27" spans="2:14" x14ac:dyDescent="0.25">
      <c r="B27" s="778"/>
      <c r="C27" s="779"/>
      <c r="D27" s="779"/>
      <c r="E27" s="779"/>
      <c r="F27" s="780"/>
    </row>
    <row r="28" spans="2:14" x14ac:dyDescent="0.25">
      <c r="B28" s="778"/>
      <c r="C28" s="779"/>
      <c r="D28" s="779"/>
      <c r="E28" s="779"/>
      <c r="F28" s="780"/>
    </row>
    <row r="29" spans="2:14" ht="6.9" customHeight="1" x14ac:dyDescent="0.25">
      <c r="B29" s="283"/>
      <c r="C29" s="241"/>
      <c r="D29" s="241"/>
      <c r="E29" s="241"/>
      <c r="F29" s="284"/>
    </row>
    <row r="30" spans="2:14" x14ac:dyDescent="0.25">
      <c r="B30" s="778" t="s">
        <v>590</v>
      </c>
      <c r="C30" s="779"/>
      <c r="D30" s="779"/>
      <c r="E30" s="779"/>
      <c r="F30" s="780"/>
    </row>
    <row r="31" spans="2:14" x14ac:dyDescent="0.25">
      <c r="B31" s="778"/>
      <c r="C31" s="779"/>
      <c r="D31" s="779"/>
      <c r="E31" s="779"/>
      <c r="F31" s="780"/>
    </row>
    <row r="32" spans="2:14" x14ac:dyDescent="0.25">
      <c r="B32" s="778"/>
      <c r="C32" s="779"/>
      <c r="D32" s="779"/>
      <c r="E32" s="779"/>
      <c r="F32" s="780"/>
    </row>
    <row r="33" spans="2:6" x14ac:dyDescent="0.25">
      <c r="B33" s="778"/>
      <c r="C33" s="779"/>
      <c r="D33" s="779"/>
      <c r="E33" s="779"/>
      <c r="F33" s="780"/>
    </row>
    <row r="34" spans="2:6" ht="13.8" thickBot="1" x14ac:dyDescent="0.3">
      <c r="B34" s="781"/>
      <c r="C34" s="782"/>
      <c r="D34" s="782"/>
      <c r="E34" s="782"/>
      <c r="F34" s="783"/>
    </row>
    <row r="35" spans="2:6" x14ac:dyDescent="0.25">
      <c r="B35" s="241"/>
      <c r="C35" s="241"/>
      <c r="D35" s="241"/>
      <c r="E35" s="241"/>
      <c r="F35" s="241"/>
    </row>
  </sheetData>
  <mergeCells count="32">
    <mergeCell ref="C14:D14"/>
    <mergeCell ref="C15:D15"/>
    <mergeCell ref="C16:D16"/>
    <mergeCell ref="C10:D10"/>
    <mergeCell ref="C11:D11"/>
    <mergeCell ref="C13:D13"/>
    <mergeCell ref="C12:D12"/>
    <mergeCell ref="C17:D17"/>
    <mergeCell ref="C18:D18"/>
    <mergeCell ref="B19:F19"/>
    <mergeCell ref="B26:F28"/>
    <mergeCell ref="B30:F34"/>
    <mergeCell ref="B20:E20"/>
    <mergeCell ref="B2:F2"/>
    <mergeCell ref="C7:D7"/>
    <mergeCell ref="C8:D8"/>
    <mergeCell ref="C9:D9"/>
    <mergeCell ref="D5:E5"/>
    <mergeCell ref="B4:C5"/>
    <mergeCell ref="I7:N7"/>
    <mergeCell ref="I8:K9"/>
    <mergeCell ref="L8:L9"/>
    <mergeCell ref="M8:M9"/>
    <mergeCell ref="N8:N9"/>
    <mergeCell ref="I15:K15"/>
    <mergeCell ref="I16:K16"/>
    <mergeCell ref="I17:K17"/>
    <mergeCell ref="I10:K10"/>
    <mergeCell ref="I11:K11"/>
    <mergeCell ref="I12:K12"/>
    <mergeCell ref="I13:K13"/>
    <mergeCell ref="I14:K14"/>
  </mergeCells>
  <conditionalFormatting sqref="I17:K17">
    <cfRule type="expression" dxfId="1" priority="1" stopIfTrue="1">
      <formula>AND(I17&lt;&gt;"OK",I17&lt;&gt;"-",I17&lt;&gt;"")</formula>
    </cfRule>
    <cfRule type="cellIs" dxfId="0" priority="2" stopIfTrue="1" operator="equal">
      <formula>"OK"</formula>
    </cfRule>
  </conditionalFormatting>
  <printOptions horizontalCentered="1" verticalCentered="1"/>
  <pageMargins left="1.1023622047244095" right="1.1023622047244095" top="0.78740157480314965" bottom="0.19685039370078741"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AD425-FE65-42C5-9BEA-A4944ACC7FFA}">
  <dimension ref="B1:AJ110"/>
  <sheetViews>
    <sheetView view="pageBreakPreview" zoomScaleNormal="100" zoomScaleSheetLayoutView="100" workbookViewId="0">
      <selection activeCell="G81" sqref="G81"/>
    </sheetView>
  </sheetViews>
  <sheetFormatPr defaultColWidth="9.109375" defaultRowHeight="13.8" x14ac:dyDescent="0.25"/>
  <cols>
    <col min="1" max="1" width="3.88671875" style="74" customWidth="1"/>
    <col min="2" max="2" width="17.33203125" style="185" bestFit="1" customWidth="1"/>
    <col min="3" max="3" width="13.44140625" style="185" customWidth="1"/>
    <col min="4" max="4" width="22.5546875" style="185" customWidth="1"/>
    <col min="5" max="5" width="8.33203125" style="185" customWidth="1"/>
    <col min="6" max="6" width="9.6640625" style="185" customWidth="1"/>
    <col min="7" max="7" width="14.5546875" style="185" customWidth="1"/>
    <col min="8" max="8" width="17.44140625" style="185" customWidth="1"/>
    <col min="9" max="9" width="9.109375" style="74"/>
    <col min="10" max="10" width="19" style="74" customWidth="1"/>
    <col min="11" max="11" width="9.6640625" style="74" customWidth="1"/>
    <col min="12" max="12" width="12.6640625" style="74" customWidth="1"/>
    <col min="13" max="13" width="13.44140625" style="74" customWidth="1"/>
    <col min="14" max="32" width="12.6640625" style="74" customWidth="1"/>
    <col min="33" max="16384" width="9.109375" style="74"/>
  </cols>
  <sheetData>
    <row r="1" spans="2:36" s="75" customFormat="1" ht="12.75" customHeight="1" x14ac:dyDescent="0.3">
      <c r="B1" s="826"/>
      <c r="C1" s="826"/>
      <c r="D1" s="826"/>
      <c r="E1" s="826"/>
      <c r="F1" s="826"/>
      <c r="G1" s="826"/>
      <c r="H1" s="826"/>
    </row>
    <row r="2" spans="2:36" s="75" customFormat="1" ht="60" customHeight="1" x14ac:dyDescent="0.3">
      <c r="B2" s="827"/>
      <c r="C2" s="827"/>
      <c r="D2" s="827"/>
      <c r="E2" s="827"/>
      <c r="F2" s="827"/>
      <c r="G2" s="827"/>
      <c r="H2" s="827"/>
      <c r="I2" s="6"/>
    </row>
    <row r="3" spans="2:36" s="75" customFormat="1" ht="12.75" customHeight="1" x14ac:dyDescent="0.3">
      <c r="B3" s="828" t="s">
        <v>622</v>
      </c>
      <c r="C3" s="829"/>
      <c r="D3" s="829"/>
      <c r="E3" s="834" t="s">
        <v>429</v>
      </c>
      <c r="F3" s="835"/>
      <c r="G3" s="836"/>
      <c r="H3" s="170" t="s">
        <v>129</v>
      </c>
    </row>
    <row r="4" spans="2:36" s="75" customFormat="1" ht="43.5" customHeight="1" x14ac:dyDescent="0.3">
      <c r="B4" s="830"/>
      <c r="C4" s="831"/>
      <c r="D4" s="831"/>
      <c r="E4" s="837" t="str">
        <f>Premissas!$E$7</f>
        <v>SERVIÇOS DE COLETA DOMICILIAR PORTA A PORTA DE RSU</v>
      </c>
      <c r="F4" s="838"/>
      <c r="G4" s="839"/>
      <c r="H4" s="355" t="str">
        <f>Premissas!$E$6</f>
        <v>JUN/2026</v>
      </c>
    </row>
    <row r="5" spans="2:36" s="75" customFormat="1" ht="6.9" customHeight="1" thickBot="1" x14ac:dyDescent="0.35">
      <c r="B5" s="341"/>
      <c r="C5" s="341"/>
      <c r="D5" s="341"/>
      <c r="E5" s="341"/>
      <c r="F5" s="341"/>
      <c r="G5" s="341"/>
      <c r="H5" s="341"/>
    </row>
    <row r="6" spans="2:36" s="75" customFormat="1" ht="15" customHeight="1" x14ac:dyDescent="0.3">
      <c r="B6" s="328" t="s">
        <v>146</v>
      </c>
      <c r="C6" s="329"/>
      <c r="D6" s="810" t="s">
        <v>9504</v>
      </c>
      <c r="E6" s="810"/>
      <c r="F6" s="810"/>
      <c r="G6" s="810"/>
      <c r="H6" s="811"/>
      <c r="AC6" s="77"/>
      <c r="AD6" s="77"/>
      <c r="AE6" s="77"/>
      <c r="AF6" s="77"/>
    </row>
    <row r="7" spans="2:36" s="75" customFormat="1" ht="15" customHeight="1" x14ac:dyDescent="0.3">
      <c r="B7" s="330"/>
      <c r="C7" s="331"/>
      <c r="D7" s="812"/>
      <c r="E7" s="812"/>
      <c r="F7" s="812"/>
      <c r="G7" s="812"/>
      <c r="H7" s="813"/>
      <c r="AC7" s="77"/>
      <c r="AD7" s="77"/>
      <c r="AE7" s="78" t="s">
        <v>82</v>
      </c>
      <c r="AF7" s="38"/>
      <c r="AG7" s="342"/>
      <c r="AH7" s="343"/>
      <c r="AI7" s="9" t="s">
        <v>8</v>
      </c>
      <c r="AJ7" s="7">
        <v>6500</v>
      </c>
    </row>
    <row r="8" spans="2:36" s="75" customFormat="1" ht="15" customHeight="1" x14ac:dyDescent="0.3">
      <c r="B8" s="787" t="s">
        <v>624</v>
      </c>
      <c r="C8" s="788"/>
      <c r="D8" s="788"/>
      <c r="E8" s="788"/>
      <c r="F8" s="788"/>
      <c r="G8" s="788"/>
      <c r="H8" s="789"/>
      <c r="J8" s="81" t="s">
        <v>167</v>
      </c>
      <c r="K8" s="81"/>
      <c r="L8" s="80"/>
      <c r="M8" s="80"/>
      <c r="N8" s="80"/>
      <c r="O8" s="80"/>
      <c r="P8" s="80"/>
      <c r="Q8" s="80"/>
      <c r="R8" s="80"/>
      <c r="S8" s="80"/>
      <c r="T8" s="80"/>
      <c r="U8" s="80"/>
      <c r="V8" s="77"/>
      <c r="W8" s="77"/>
      <c r="X8" s="77"/>
      <c r="Y8" s="77"/>
      <c r="Z8" s="77"/>
      <c r="AA8" s="77"/>
      <c r="AB8" s="77"/>
      <c r="AC8" s="77"/>
      <c r="AD8" s="77"/>
      <c r="AE8" s="78" t="s">
        <v>83</v>
      </c>
      <c r="AF8" s="38"/>
      <c r="AG8" s="342"/>
      <c r="AH8" s="343"/>
      <c r="AI8" s="9" t="s">
        <v>8</v>
      </c>
      <c r="AJ8" s="8">
        <v>7000</v>
      </c>
    </row>
    <row r="9" spans="2:36" s="75" customFormat="1" ht="15" customHeight="1" x14ac:dyDescent="0.3">
      <c r="B9" s="814" t="s">
        <v>4927</v>
      </c>
      <c r="C9" s="815"/>
      <c r="D9" s="815"/>
      <c r="E9" s="815"/>
      <c r="F9" s="805"/>
      <c r="G9" s="439">
        <f>'Frota Coleta'!$O$17</f>
        <v>2109.15</v>
      </c>
      <c r="H9" s="293" t="s">
        <v>151</v>
      </c>
      <c r="J9" s="822" t="s">
        <v>1</v>
      </c>
      <c r="K9" s="823"/>
      <c r="L9" s="82" t="s">
        <v>168</v>
      </c>
      <c r="M9" s="82" t="s">
        <v>168</v>
      </c>
      <c r="N9" s="82" t="s">
        <v>168</v>
      </c>
      <c r="O9" s="82" t="s">
        <v>168</v>
      </c>
      <c r="P9" s="82" t="s">
        <v>168</v>
      </c>
      <c r="Q9" s="82" t="s">
        <v>173</v>
      </c>
      <c r="R9" s="82" t="s">
        <v>175</v>
      </c>
      <c r="S9" s="82" t="s">
        <v>177</v>
      </c>
      <c r="T9" s="818" t="s">
        <v>89</v>
      </c>
      <c r="U9" s="818" t="s">
        <v>81</v>
      </c>
      <c r="V9" s="77"/>
      <c r="W9" s="77"/>
      <c r="X9" s="77"/>
      <c r="Y9" s="77"/>
      <c r="Z9" s="77"/>
      <c r="AA9" s="77"/>
      <c r="AB9" s="77"/>
      <c r="AC9" s="77"/>
      <c r="AD9" s="77"/>
      <c r="AE9" s="78" t="s">
        <v>84</v>
      </c>
      <c r="AF9" s="38"/>
      <c r="AG9" s="342"/>
      <c r="AH9" s="343"/>
      <c r="AI9" s="9" t="s">
        <v>8</v>
      </c>
      <c r="AJ9" s="8">
        <v>6700</v>
      </c>
    </row>
    <row r="10" spans="2:36" s="75" customFormat="1" ht="15" customHeight="1" x14ac:dyDescent="0.3">
      <c r="B10" s="814" t="s">
        <v>4924</v>
      </c>
      <c r="C10" s="815"/>
      <c r="D10" s="815"/>
      <c r="E10" s="815"/>
      <c r="F10" s="805"/>
      <c r="G10" s="171">
        <v>1.8</v>
      </c>
      <c r="H10" s="293" t="s">
        <v>27</v>
      </c>
      <c r="J10" s="824"/>
      <c r="K10" s="825"/>
      <c r="L10" s="83" t="s">
        <v>169</v>
      </c>
      <c r="M10" s="83" t="s">
        <v>170</v>
      </c>
      <c r="N10" s="83" t="s">
        <v>171</v>
      </c>
      <c r="O10" s="83" t="s">
        <v>4928</v>
      </c>
      <c r="P10" s="83" t="s">
        <v>172</v>
      </c>
      <c r="Q10" s="83" t="s">
        <v>174</v>
      </c>
      <c r="R10" s="83" t="s">
        <v>176</v>
      </c>
      <c r="S10" s="83" t="s">
        <v>178</v>
      </c>
      <c r="T10" s="819"/>
      <c r="U10" s="819"/>
      <c r="V10" s="77"/>
      <c r="W10" s="77"/>
      <c r="X10" s="77"/>
      <c r="Y10" s="77"/>
      <c r="Z10" s="77"/>
      <c r="AA10" s="77"/>
      <c r="AB10" s="77"/>
      <c r="AC10" s="77"/>
      <c r="AD10" s="77"/>
      <c r="AE10" s="78" t="s">
        <v>88</v>
      </c>
      <c r="AF10" s="38"/>
      <c r="AG10" s="342"/>
      <c r="AH10" s="343"/>
      <c r="AI10" s="9" t="s">
        <v>10</v>
      </c>
      <c r="AJ10" s="8">
        <v>30000</v>
      </c>
    </row>
    <row r="11" spans="2:36" s="75" customFormat="1" ht="15" customHeight="1" x14ac:dyDescent="0.3">
      <c r="B11" s="814" t="s">
        <v>145</v>
      </c>
      <c r="C11" s="815"/>
      <c r="D11" s="815"/>
      <c r="E11" s="815"/>
      <c r="F11" s="805"/>
      <c r="G11" s="171">
        <v>0.8</v>
      </c>
      <c r="H11" s="293" t="s">
        <v>144</v>
      </c>
      <c r="J11" s="820" t="s">
        <v>184</v>
      </c>
      <c r="K11" s="821"/>
      <c r="L11" s="84"/>
      <c r="M11" s="84"/>
      <c r="N11" s="84"/>
      <c r="O11" s="84"/>
      <c r="P11" s="84"/>
      <c r="Q11" s="84"/>
      <c r="R11" s="84"/>
      <c r="S11" s="84"/>
      <c r="T11" s="84"/>
      <c r="U11" s="84"/>
      <c r="V11" s="77"/>
      <c r="W11" s="77"/>
      <c r="X11" s="77"/>
      <c r="Y11" s="77"/>
      <c r="Z11" s="77"/>
      <c r="AA11" s="77"/>
      <c r="AB11" s="77"/>
      <c r="AC11" s="77"/>
      <c r="AD11" s="77"/>
      <c r="AE11" s="77"/>
      <c r="AF11" s="77"/>
    </row>
    <row r="12" spans="2:36" s="75" customFormat="1" ht="15" customHeight="1" x14ac:dyDescent="0.3">
      <c r="B12" s="814" t="s">
        <v>143</v>
      </c>
      <c r="C12" s="815"/>
      <c r="D12" s="815"/>
      <c r="E12" s="815"/>
      <c r="F12" s="805"/>
      <c r="G12" s="171">
        <v>60</v>
      </c>
      <c r="H12" s="293" t="s">
        <v>127</v>
      </c>
      <c r="J12" s="802" t="s">
        <v>4925</v>
      </c>
      <c r="K12" s="803"/>
      <c r="L12" s="86">
        <v>70000</v>
      </c>
      <c r="M12" s="86">
        <v>70000</v>
      </c>
      <c r="N12" s="86">
        <v>70000</v>
      </c>
      <c r="O12" s="86">
        <v>70000</v>
      </c>
      <c r="P12" s="86">
        <v>70000</v>
      </c>
      <c r="Q12" s="86">
        <v>70000</v>
      </c>
      <c r="R12" s="86"/>
      <c r="S12" s="86"/>
      <c r="T12" s="86"/>
      <c r="U12" s="86"/>
      <c r="V12" s="77"/>
      <c r="W12" s="77"/>
      <c r="X12" s="77"/>
      <c r="Y12" s="77"/>
      <c r="Z12" s="77"/>
      <c r="AA12" s="77"/>
      <c r="AB12" s="77"/>
      <c r="AC12" s="77"/>
      <c r="AD12" s="77"/>
      <c r="AE12" s="77"/>
      <c r="AF12" s="77"/>
    </row>
    <row r="13" spans="2:36" s="75" customFormat="1" ht="15" customHeight="1" x14ac:dyDescent="0.3">
      <c r="B13" s="814" t="s">
        <v>142</v>
      </c>
      <c r="C13" s="815"/>
      <c r="D13" s="815"/>
      <c r="E13" s="815"/>
      <c r="F13" s="805"/>
      <c r="G13" s="172">
        <v>0.2</v>
      </c>
      <c r="H13" s="293"/>
      <c r="J13" s="802"/>
      <c r="K13" s="803"/>
      <c r="L13" s="86"/>
      <c r="M13" s="86"/>
      <c r="N13" s="86"/>
      <c r="O13" s="86"/>
      <c r="P13" s="86"/>
      <c r="Q13" s="86"/>
      <c r="R13" s="86">
        <v>50000</v>
      </c>
      <c r="S13" s="86">
        <v>40000</v>
      </c>
      <c r="T13" s="86">
        <v>40000</v>
      </c>
      <c r="U13" s="86">
        <v>15000</v>
      </c>
      <c r="V13" s="77"/>
      <c r="W13" s="77"/>
      <c r="X13" s="77"/>
      <c r="Y13" s="77"/>
      <c r="Z13" s="77"/>
      <c r="AA13" s="77"/>
      <c r="AB13" s="77"/>
      <c r="AC13" s="77"/>
      <c r="AD13" s="77"/>
      <c r="AE13" s="77"/>
      <c r="AF13" s="77"/>
    </row>
    <row r="14" spans="2:36" s="75" customFormat="1" ht="15" customHeight="1" x14ac:dyDescent="0.3">
      <c r="B14" s="816" t="s">
        <v>4926</v>
      </c>
      <c r="C14" s="817"/>
      <c r="D14" s="817"/>
      <c r="E14" s="817"/>
      <c r="F14" s="799"/>
      <c r="G14" s="173">
        <v>0.01</v>
      </c>
      <c r="H14" s="294" t="s">
        <v>141</v>
      </c>
      <c r="J14" s="820" t="s">
        <v>179</v>
      </c>
      <c r="K14" s="803"/>
      <c r="L14" s="85"/>
      <c r="M14" s="85"/>
      <c r="N14" s="85"/>
      <c r="O14" s="85"/>
      <c r="P14" s="85"/>
      <c r="Q14" s="85"/>
      <c r="R14" s="85"/>
      <c r="S14" s="85"/>
      <c r="T14" s="85"/>
      <c r="U14" s="85"/>
      <c r="V14" s="77"/>
      <c r="W14" s="77"/>
      <c r="X14" s="77"/>
      <c r="Y14" s="77"/>
      <c r="Z14" s="77"/>
      <c r="AA14" s="77"/>
      <c r="AB14" s="77"/>
      <c r="AC14" s="77"/>
      <c r="AD14" s="77"/>
      <c r="AE14" s="77"/>
      <c r="AF14" s="77"/>
    </row>
    <row r="15" spans="2:36" s="75" customFormat="1" ht="15" customHeight="1" x14ac:dyDescent="0.3">
      <c r="B15" s="787" t="s">
        <v>434</v>
      </c>
      <c r="C15" s="788"/>
      <c r="D15" s="788"/>
      <c r="E15" s="788"/>
      <c r="F15" s="788"/>
      <c r="G15" s="788"/>
      <c r="H15" s="789"/>
      <c r="J15" s="802" t="s">
        <v>180</v>
      </c>
      <c r="K15" s="803"/>
      <c r="L15" s="87">
        <v>0.01</v>
      </c>
      <c r="M15" s="87">
        <v>0.01</v>
      </c>
      <c r="N15" s="87">
        <v>0.01</v>
      </c>
      <c r="O15" s="87">
        <v>0.01</v>
      </c>
      <c r="P15" s="87">
        <v>0.01</v>
      </c>
      <c r="Q15" s="87">
        <v>0.01</v>
      </c>
      <c r="R15" s="87">
        <v>0.01</v>
      </c>
      <c r="S15" s="87">
        <v>0.03</v>
      </c>
      <c r="T15" s="87">
        <v>0.04</v>
      </c>
      <c r="U15" s="87">
        <v>0.02</v>
      </c>
      <c r="V15" s="77"/>
      <c r="W15" s="77"/>
      <c r="X15" s="77"/>
      <c r="Y15" s="77"/>
      <c r="Z15" s="77"/>
      <c r="AA15" s="77"/>
      <c r="AB15" s="77"/>
      <c r="AC15" s="77"/>
      <c r="AD15" s="77"/>
      <c r="AE15" s="77"/>
      <c r="AF15" s="77"/>
    </row>
    <row r="16" spans="2:36" s="75" customFormat="1" ht="15" customHeight="1" x14ac:dyDescent="0.3">
      <c r="B16" s="832" t="s">
        <v>166</v>
      </c>
      <c r="C16" s="840" t="s">
        <v>1</v>
      </c>
      <c r="D16" s="841"/>
      <c r="E16" s="806" t="s">
        <v>140</v>
      </c>
      <c r="F16" s="806" t="s">
        <v>139</v>
      </c>
      <c r="G16" s="808" t="s">
        <v>20</v>
      </c>
      <c r="H16" s="809"/>
      <c r="J16" s="802" t="s">
        <v>181</v>
      </c>
      <c r="K16" s="803"/>
      <c r="L16" s="84"/>
      <c r="M16" s="84"/>
      <c r="N16" s="84"/>
      <c r="O16" s="84"/>
      <c r="P16" s="84"/>
      <c r="Q16" s="84"/>
      <c r="R16" s="84"/>
      <c r="S16" s="84"/>
      <c r="T16" s="84"/>
      <c r="U16" s="84"/>
      <c r="V16" s="77"/>
      <c r="W16" s="77"/>
      <c r="X16" s="77"/>
      <c r="Y16" s="77"/>
      <c r="Z16" s="77"/>
      <c r="AA16" s="77"/>
      <c r="AB16" s="77"/>
      <c r="AE16" s="77"/>
      <c r="AF16" s="77"/>
    </row>
    <row r="17" spans="2:32" s="75" customFormat="1" ht="15" customHeight="1" x14ac:dyDescent="0.3">
      <c r="B17" s="833"/>
      <c r="C17" s="842"/>
      <c r="D17" s="843"/>
      <c r="E17" s="807"/>
      <c r="F17" s="807"/>
      <c r="G17" s="174" t="s">
        <v>22</v>
      </c>
      <c r="H17" s="295" t="s">
        <v>14</v>
      </c>
      <c r="J17" s="802" t="s">
        <v>182</v>
      </c>
      <c r="K17" s="803"/>
      <c r="L17" s="88">
        <v>39.36</v>
      </c>
      <c r="M17" s="88">
        <v>39.36</v>
      </c>
      <c r="N17" s="88">
        <v>39.36</v>
      </c>
      <c r="O17" s="88">
        <v>39.36</v>
      </c>
      <c r="P17" s="88">
        <v>39.36</v>
      </c>
      <c r="Q17" s="88">
        <v>39.36</v>
      </c>
      <c r="R17" s="88">
        <v>39.36</v>
      </c>
      <c r="S17" s="88">
        <v>39.36</v>
      </c>
      <c r="T17" s="88">
        <v>39.36</v>
      </c>
      <c r="U17" s="88">
        <v>39.36</v>
      </c>
      <c r="AC17" s="77"/>
      <c r="AD17" s="77"/>
      <c r="AE17" s="77"/>
      <c r="AF17" s="77"/>
    </row>
    <row r="18" spans="2:32" s="75" customFormat="1" ht="15" customHeight="1" x14ac:dyDescent="0.3">
      <c r="B18" s="332" t="s">
        <v>625</v>
      </c>
      <c r="C18" s="793" t="s">
        <v>623</v>
      </c>
      <c r="D18" s="794"/>
      <c r="E18" s="794"/>
      <c r="F18" s="794"/>
      <c r="G18" s="794"/>
      <c r="H18" s="795"/>
      <c r="J18" s="802" t="s">
        <v>183</v>
      </c>
      <c r="K18" s="803"/>
      <c r="L18" s="84">
        <v>258.70999999999998</v>
      </c>
      <c r="M18" s="84">
        <v>258.70999999999998</v>
      </c>
      <c r="N18" s="84">
        <v>258.70999999999998</v>
      </c>
      <c r="O18" s="84">
        <v>258.70999999999998</v>
      </c>
      <c r="P18" s="84">
        <v>258.70999999999998</v>
      </c>
      <c r="Q18" s="84">
        <v>258.70999999999998</v>
      </c>
      <c r="R18" s="84">
        <v>258.70999999999998</v>
      </c>
      <c r="S18" s="84">
        <v>258.70999999999998</v>
      </c>
      <c r="T18" s="84">
        <v>258.70999999999998</v>
      </c>
      <c r="U18" s="84">
        <v>258.70999999999998</v>
      </c>
      <c r="V18" s="77"/>
      <c r="W18" s="77"/>
      <c r="X18" s="77"/>
      <c r="Y18" s="77"/>
      <c r="Z18" s="77"/>
      <c r="AA18" s="77"/>
      <c r="AB18" s="77"/>
      <c r="AC18" s="77"/>
      <c r="AD18" s="77"/>
      <c r="AE18" s="77"/>
      <c r="AF18" s="77"/>
    </row>
    <row r="19" spans="2:32" s="75" customFormat="1" ht="32.25" customHeight="1" x14ac:dyDescent="0.3">
      <c r="B19" s="298" t="s">
        <v>9457</v>
      </c>
      <c r="C19" s="804" t="s">
        <v>9507</v>
      </c>
      <c r="D19" s="805"/>
      <c r="E19" s="177" t="s">
        <v>133</v>
      </c>
      <c r="F19" s="178">
        <v>1</v>
      </c>
      <c r="G19" s="178">
        <f>BD!$H$14</f>
        <v>561891.87</v>
      </c>
      <c r="H19" s="299">
        <f>F19*G19</f>
        <v>561891.87</v>
      </c>
      <c r="J19" s="802" t="s">
        <v>4923</v>
      </c>
      <c r="K19" s="803"/>
      <c r="L19" s="87">
        <v>4.0000000000000001E-3</v>
      </c>
      <c r="M19" s="87">
        <v>4.0000000000000001E-3</v>
      </c>
      <c r="N19" s="87">
        <v>4.0000000000000001E-3</v>
      </c>
      <c r="O19" s="87">
        <v>4.0000000000000001E-3</v>
      </c>
      <c r="P19" s="87">
        <v>4.0000000000000001E-3</v>
      </c>
      <c r="Q19" s="87">
        <v>4.0000000000000001E-3</v>
      </c>
      <c r="R19" s="87">
        <v>4.0000000000000001E-3</v>
      </c>
      <c r="S19" s="87">
        <v>4.0000000000000001E-3</v>
      </c>
      <c r="T19" s="87">
        <v>4.0000000000000001E-3</v>
      </c>
      <c r="U19" s="87">
        <v>4.0000000000000001E-3</v>
      </c>
      <c r="V19" s="77"/>
      <c r="W19" s="77"/>
      <c r="X19" s="77"/>
      <c r="Y19" s="77"/>
      <c r="Z19" s="77"/>
      <c r="AA19" s="77"/>
      <c r="AB19" s="77"/>
      <c r="AC19" s="77"/>
      <c r="AD19" s="77"/>
      <c r="AE19" s="77"/>
      <c r="AF19" s="77"/>
    </row>
    <row r="20" spans="2:32" s="75" customFormat="1" ht="24" x14ac:dyDescent="0.3">
      <c r="B20" s="298" t="s">
        <v>9560</v>
      </c>
      <c r="C20" s="804" t="s">
        <v>9508</v>
      </c>
      <c r="D20" s="805"/>
      <c r="E20" s="177" t="s">
        <v>133</v>
      </c>
      <c r="F20" s="178">
        <v>1</v>
      </c>
      <c r="G20" s="178">
        <f>G19*0.35/0.65</f>
        <v>302557.15999999997</v>
      </c>
      <c r="H20" s="299">
        <f>F20*G20</f>
        <v>302557.15999999997</v>
      </c>
      <c r="V20" s="77"/>
      <c r="W20" s="77"/>
      <c r="X20" s="77"/>
      <c r="Y20" s="77"/>
      <c r="Z20" s="77"/>
      <c r="AA20" s="77"/>
      <c r="AB20" s="77"/>
      <c r="AC20" s="77"/>
      <c r="AD20" s="77"/>
      <c r="AE20" s="77"/>
      <c r="AF20" s="77"/>
    </row>
    <row r="21" spans="2:32" s="75" customFormat="1" ht="15" customHeight="1" x14ac:dyDescent="0.3">
      <c r="B21" s="300"/>
      <c r="C21" s="798"/>
      <c r="D21" s="799"/>
      <c r="E21" s="179"/>
      <c r="F21" s="180"/>
      <c r="G21" s="180"/>
      <c r="H21" s="301"/>
      <c r="AE21" s="77"/>
      <c r="AF21" s="77"/>
    </row>
    <row r="22" spans="2:32" s="75" customFormat="1" ht="15" customHeight="1" x14ac:dyDescent="0.3">
      <c r="B22" s="790" t="s">
        <v>627</v>
      </c>
      <c r="C22" s="791"/>
      <c r="D22" s="791"/>
      <c r="E22" s="791"/>
      <c r="F22" s="791"/>
      <c r="G22" s="792"/>
      <c r="H22" s="302">
        <f>SUM(H19:H21)</f>
        <v>864449.03</v>
      </c>
      <c r="AE22" s="77"/>
      <c r="AF22" s="77"/>
    </row>
    <row r="23" spans="2:32" s="75" customFormat="1" ht="15" customHeight="1" x14ac:dyDescent="0.3">
      <c r="B23" s="332" t="s">
        <v>626</v>
      </c>
      <c r="C23" s="793" t="s">
        <v>137</v>
      </c>
      <c r="D23" s="794"/>
      <c r="E23" s="794"/>
      <c r="F23" s="794"/>
      <c r="G23" s="794"/>
      <c r="H23" s="795"/>
      <c r="AE23" s="77"/>
      <c r="AF23" s="77"/>
    </row>
    <row r="24" spans="2:32" s="75" customFormat="1" ht="15" customHeight="1" x14ac:dyDescent="0.3">
      <c r="B24" s="296"/>
      <c r="C24" s="796" t="s">
        <v>9</v>
      </c>
      <c r="D24" s="797"/>
      <c r="E24" s="175" t="s">
        <v>5</v>
      </c>
      <c r="F24" s="176">
        <v>1</v>
      </c>
      <c r="G24" s="181">
        <f>H22*(1-G13)/G12</f>
        <v>11525.99</v>
      </c>
      <c r="H24" s="297">
        <f>F24*G24</f>
        <v>11525.99</v>
      </c>
      <c r="AE24" s="77"/>
      <c r="AF24" s="77"/>
    </row>
    <row r="25" spans="2:32" s="75" customFormat="1" ht="15" customHeight="1" x14ac:dyDescent="0.3">
      <c r="B25" s="300"/>
      <c r="C25" s="798" t="s">
        <v>135</v>
      </c>
      <c r="D25" s="799"/>
      <c r="E25" s="179" t="s">
        <v>5</v>
      </c>
      <c r="F25" s="180">
        <v>1</v>
      </c>
      <c r="G25" s="182">
        <f>((1-G13)/2+G13)*H22*G14</f>
        <v>5186.6899999999996</v>
      </c>
      <c r="H25" s="301">
        <f>F25*G25</f>
        <v>5186.6899999999996</v>
      </c>
      <c r="AE25" s="77"/>
      <c r="AF25" s="77"/>
    </row>
    <row r="26" spans="2:32" s="75" customFormat="1" ht="15" customHeight="1" x14ac:dyDescent="0.3">
      <c r="B26" s="790" t="s">
        <v>628</v>
      </c>
      <c r="C26" s="791"/>
      <c r="D26" s="791"/>
      <c r="E26" s="791"/>
      <c r="F26" s="791"/>
      <c r="G26" s="792"/>
      <c r="H26" s="302">
        <f>SUM(H24:H25)</f>
        <v>16712.68</v>
      </c>
      <c r="AE26" s="77"/>
      <c r="AF26" s="77"/>
    </row>
    <row r="27" spans="2:32" s="75" customFormat="1" ht="15" customHeight="1" x14ac:dyDescent="0.3">
      <c r="B27" s="332" t="s">
        <v>629</v>
      </c>
      <c r="C27" s="793" t="s">
        <v>150</v>
      </c>
      <c r="D27" s="794"/>
      <c r="E27" s="794"/>
      <c r="F27" s="794"/>
      <c r="G27" s="794"/>
      <c r="H27" s="795"/>
      <c r="AF27" s="77"/>
    </row>
    <row r="28" spans="2:32" s="75" customFormat="1" ht="15" customHeight="1" x14ac:dyDescent="0.3">
      <c r="B28" s="296"/>
      <c r="C28" s="796" t="s">
        <v>7</v>
      </c>
      <c r="D28" s="797"/>
      <c r="E28" s="175" t="s">
        <v>5</v>
      </c>
      <c r="F28" s="344">
        <f>1/12</f>
        <v>8.3000000000000004E-2</v>
      </c>
      <c r="G28" s="176">
        <f>$L$15*(H19+H20)</f>
        <v>8644.49</v>
      </c>
      <c r="H28" s="303">
        <f t="shared" ref="H28:H33" si="0">G28*F28</f>
        <v>717.49</v>
      </c>
      <c r="AE28" s="77"/>
      <c r="AF28" s="77"/>
    </row>
    <row r="29" spans="2:32" s="75" customFormat="1" ht="15" customHeight="1" x14ac:dyDescent="0.3">
      <c r="B29" s="298"/>
      <c r="C29" s="804" t="s">
        <v>158</v>
      </c>
      <c r="D29" s="805"/>
      <c r="E29" s="177" t="s">
        <v>5</v>
      </c>
      <c r="F29" s="345">
        <f>1/12</f>
        <v>8.3000000000000004E-2</v>
      </c>
      <c r="G29" s="178">
        <f>$L$16</f>
        <v>0</v>
      </c>
      <c r="H29" s="304">
        <f t="shared" si="0"/>
        <v>0</v>
      </c>
      <c r="AE29" s="77"/>
      <c r="AF29" s="77"/>
    </row>
    <row r="30" spans="2:32" s="75" customFormat="1" ht="15" customHeight="1" x14ac:dyDescent="0.3">
      <c r="B30" s="298"/>
      <c r="C30" s="804" t="s">
        <v>156</v>
      </c>
      <c r="D30" s="805"/>
      <c r="E30" s="177" t="s">
        <v>5</v>
      </c>
      <c r="F30" s="345">
        <f>1/12</f>
        <v>8.3000000000000004E-2</v>
      </c>
      <c r="G30" s="178">
        <f>$L$17</f>
        <v>39.36</v>
      </c>
      <c r="H30" s="304">
        <f t="shared" si="0"/>
        <v>3.27</v>
      </c>
      <c r="AE30" s="77"/>
      <c r="AF30" s="77"/>
    </row>
    <row r="31" spans="2:32" s="75" customFormat="1" ht="15" customHeight="1" x14ac:dyDescent="0.3">
      <c r="B31" s="298"/>
      <c r="C31" s="804" t="s">
        <v>154</v>
      </c>
      <c r="D31" s="805"/>
      <c r="E31" s="177" t="s">
        <v>5</v>
      </c>
      <c r="F31" s="345">
        <f>1/60</f>
        <v>1.7000000000000001E-2</v>
      </c>
      <c r="G31" s="178">
        <f>$L$18</f>
        <v>258.70999999999998</v>
      </c>
      <c r="H31" s="304">
        <f t="shared" si="0"/>
        <v>4.4000000000000004</v>
      </c>
      <c r="AE31" s="77"/>
      <c r="AF31" s="77"/>
    </row>
    <row r="32" spans="2:32" s="75" customFormat="1" ht="15" customHeight="1" x14ac:dyDescent="0.3">
      <c r="B32" s="298"/>
      <c r="C32" s="804" t="s">
        <v>152</v>
      </c>
      <c r="D32" s="805"/>
      <c r="E32" s="177" t="s">
        <v>5</v>
      </c>
      <c r="F32" s="345">
        <f>1/12</f>
        <v>8.3000000000000004E-2</v>
      </c>
      <c r="G32" s="178">
        <f>$L$19*(H19+H20)</f>
        <v>3457.8</v>
      </c>
      <c r="H32" s="304">
        <f t="shared" si="0"/>
        <v>287</v>
      </c>
      <c r="J32" s="77"/>
      <c r="K32" s="77"/>
      <c r="L32" s="77"/>
      <c r="M32" s="77"/>
      <c r="N32" s="77"/>
      <c r="O32" s="77"/>
      <c r="P32" s="77"/>
      <c r="Q32" s="77"/>
      <c r="R32" s="77"/>
      <c r="S32" s="77"/>
      <c r="T32" s="77"/>
      <c r="U32" s="77"/>
      <c r="V32" s="77"/>
      <c r="W32" s="77"/>
      <c r="X32" s="77"/>
      <c r="Y32" s="77"/>
      <c r="Z32" s="77"/>
      <c r="AA32" s="77"/>
      <c r="AB32" s="77"/>
      <c r="AC32" s="77"/>
      <c r="AD32" s="77"/>
      <c r="AE32" s="77"/>
      <c r="AF32" s="77"/>
    </row>
    <row r="33" spans="2:32" s="75" customFormat="1" ht="15" customHeight="1" x14ac:dyDescent="0.3">
      <c r="B33" s="300"/>
      <c r="C33" s="798" t="s">
        <v>4948</v>
      </c>
      <c r="D33" s="799"/>
      <c r="E33" s="177" t="s">
        <v>5</v>
      </c>
      <c r="F33" s="345">
        <v>1</v>
      </c>
      <c r="G33" s="178">
        <f>BD!$H$25</f>
        <v>59.9</v>
      </c>
      <c r="H33" s="304">
        <f t="shared" si="0"/>
        <v>59.9</v>
      </c>
      <c r="J33" s="77"/>
      <c r="K33" s="77"/>
      <c r="L33" s="77"/>
      <c r="M33" s="77"/>
      <c r="N33" s="77"/>
      <c r="O33" s="77"/>
      <c r="P33" s="77"/>
      <c r="Q33" s="77"/>
      <c r="R33" s="77"/>
      <c r="S33" s="77"/>
      <c r="T33" s="77"/>
      <c r="U33" s="77"/>
      <c r="V33" s="77"/>
      <c r="W33" s="77"/>
      <c r="X33" s="77"/>
      <c r="Y33" s="77"/>
      <c r="Z33" s="77"/>
      <c r="AA33" s="77"/>
      <c r="AB33" s="77"/>
      <c r="AC33" s="77"/>
      <c r="AD33" s="77"/>
      <c r="AE33" s="77"/>
      <c r="AF33" s="77"/>
    </row>
    <row r="34" spans="2:32" s="75" customFormat="1" ht="15" customHeight="1" x14ac:dyDescent="0.3">
      <c r="B34" s="790" t="s">
        <v>634</v>
      </c>
      <c r="C34" s="791"/>
      <c r="D34" s="791"/>
      <c r="E34" s="791"/>
      <c r="F34" s="791"/>
      <c r="G34" s="792"/>
      <c r="H34" s="302">
        <f>SUM(H28:H33)</f>
        <v>1072.06</v>
      </c>
      <c r="AE34" s="77"/>
      <c r="AF34" s="77"/>
    </row>
    <row r="35" spans="2:32" s="75" customFormat="1" ht="15" customHeight="1" x14ac:dyDescent="0.3">
      <c r="B35" s="332" t="s">
        <v>630</v>
      </c>
      <c r="C35" s="793" t="s">
        <v>149</v>
      </c>
      <c r="D35" s="794"/>
      <c r="E35" s="794"/>
      <c r="F35" s="794"/>
      <c r="G35" s="794"/>
      <c r="H35" s="795"/>
      <c r="J35" s="77"/>
      <c r="K35" s="77"/>
      <c r="L35" s="77"/>
      <c r="M35" s="77"/>
      <c r="N35" s="77"/>
      <c r="O35" s="77"/>
      <c r="P35" s="77"/>
      <c r="Q35" s="77"/>
      <c r="R35" s="77"/>
      <c r="S35" s="77"/>
      <c r="T35" s="77"/>
      <c r="U35" s="77"/>
      <c r="V35" s="77"/>
      <c r="W35" s="77"/>
      <c r="X35" s="77"/>
      <c r="Y35" s="77"/>
      <c r="Z35" s="77"/>
      <c r="AA35" s="77"/>
      <c r="AB35" s="77"/>
      <c r="AC35" s="77"/>
      <c r="AD35" s="77"/>
      <c r="AE35" s="77"/>
      <c r="AF35" s="77"/>
    </row>
    <row r="36" spans="2:32" s="75" customFormat="1" ht="15" customHeight="1" x14ac:dyDescent="0.3">
      <c r="B36" s="296">
        <v>4221</v>
      </c>
      <c r="C36" s="796" t="s">
        <v>163</v>
      </c>
      <c r="D36" s="797"/>
      <c r="E36" s="175" t="s">
        <v>6</v>
      </c>
      <c r="F36" s="181">
        <f>G9/G10</f>
        <v>1171.75</v>
      </c>
      <c r="G36" s="176">
        <f>BD!$H$31</f>
        <v>6.69</v>
      </c>
      <c r="H36" s="303">
        <f>G36*F36</f>
        <v>7839.01</v>
      </c>
      <c r="J36" s="77"/>
      <c r="K36" s="77"/>
      <c r="L36" s="77"/>
      <c r="M36" s="77"/>
      <c r="N36" s="77"/>
      <c r="O36" s="77"/>
      <c r="P36" s="77"/>
      <c r="Q36" s="77"/>
      <c r="R36" s="77"/>
      <c r="S36" s="77"/>
      <c r="T36" s="77"/>
      <c r="U36" s="77"/>
      <c r="V36" s="77"/>
      <c r="W36" s="77"/>
      <c r="X36" s="77"/>
      <c r="Y36" s="77"/>
      <c r="Z36" s="77"/>
      <c r="AA36" s="77"/>
      <c r="AB36" s="77"/>
      <c r="AC36" s="77"/>
      <c r="AD36" s="77"/>
      <c r="AE36" s="77"/>
      <c r="AF36" s="77"/>
    </row>
    <row r="37" spans="2:32" s="75" customFormat="1" ht="15" customHeight="1" x14ac:dyDescent="0.3">
      <c r="B37" s="298"/>
      <c r="C37" s="804" t="s">
        <v>4920</v>
      </c>
      <c r="D37" s="805"/>
      <c r="E37" s="177" t="s">
        <v>4921</v>
      </c>
      <c r="F37" s="191">
        <v>0.13</v>
      </c>
      <c r="G37" s="178">
        <f>H36</f>
        <v>7839.01</v>
      </c>
      <c r="H37" s="304">
        <f>F37*G37</f>
        <v>1019.07</v>
      </c>
      <c r="J37" s="77"/>
      <c r="K37" s="77"/>
      <c r="L37" s="77"/>
      <c r="M37" s="77"/>
      <c r="N37" s="77"/>
      <c r="O37" s="77"/>
      <c r="P37" s="77"/>
      <c r="Q37" s="77"/>
      <c r="R37" s="77"/>
      <c r="S37" s="77"/>
      <c r="T37" s="77"/>
      <c r="U37" s="77"/>
      <c r="V37" s="77"/>
      <c r="W37" s="77"/>
      <c r="X37" s="77"/>
      <c r="Y37" s="77"/>
      <c r="Z37" s="77"/>
      <c r="AA37" s="77"/>
      <c r="AB37" s="77"/>
      <c r="AC37" s="77"/>
      <c r="AD37" s="77"/>
      <c r="AE37" s="77"/>
      <c r="AF37" s="77"/>
    </row>
    <row r="38" spans="2:32" s="75" customFormat="1" ht="15" customHeight="1" x14ac:dyDescent="0.3">
      <c r="B38" s="298"/>
      <c r="C38" s="804"/>
      <c r="D38" s="805"/>
      <c r="E38" s="177"/>
      <c r="F38" s="183"/>
      <c r="G38" s="178"/>
      <c r="H38" s="304"/>
      <c r="J38" s="77"/>
      <c r="K38" s="77"/>
      <c r="L38" s="77"/>
      <c r="M38" s="77"/>
      <c r="N38" s="77"/>
      <c r="O38" s="77"/>
      <c r="P38" s="77"/>
      <c r="Q38" s="77"/>
      <c r="R38" s="77"/>
      <c r="S38" s="77"/>
      <c r="T38" s="77"/>
      <c r="U38" s="77"/>
      <c r="V38" s="77"/>
      <c r="W38" s="77"/>
      <c r="X38" s="77"/>
      <c r="Y38" s="77"/>
      <c r="Z38" s="77"/>
      <c r="AA38" s="77"/>
      <c r="AB38" s="77"/>
      <c r="AC38" s="77"/>
      <c r="AD38" s="77"/>
      <c r="AE38" s="77"/>
      <c r="AF38" s="77"/>
    </row>
    <row r="39" spans="2:32" s="75" customFormat="1" ht="15" customHeight="1" x14ac:dyDescent="0.3">
      <c r="B39" s="300"/>
      <c r="C39" s="798"/>
      <c r="D39" s="799"/>
      <c r="E39" s="179"/>
      <c r="F39" s="184"/>
      <c r="G39" s="180"/>
      <c r="H39" s="305"/>
      <c r="J39" s="79"/>
      <c r="K39" s="79"/>
      <c r="L39" s="77"/>
      <c r="M39" s="77"/>
      <c r="N39" s="77"/>
      <c r="O39" s="77"/>
      <c r="P39" s="77"/>
      <c r="Q39" s="77"/>
      <c r="R39" s="77"/>
      <c r="S39" s="77"/>
      <c r="T39" s="77"/>
      <c r="U39" s="77"/>
      <c r="V39" s="77"/>
      <c r="W39" s="77"/>
      <c r="X39" s="77"/>
      <c r="Y39" s="77"/>
      <c r="Z39" s="77"/>
      <c r="AA39" s="77"/>
      <c r="AB39" s="77"/>
      <c r="AC39" s="77"/>
      <c r="AD39" s="77"/>
      <c r="AE39" s="77"/>
      <c r="AF39" s="77"/>
    </row>
    <row r="40" spans="2:32" s="75" customFormat="1" ht="15" customHeight="1" x14ac:dyDescent="0.3">
      <c r="B40" s="790" t="s">
        <v>633</v>
      </c>
      <c r="C40" s="791"/>
      <c r="D40" s="791"/>
      <c r="E40" s="791"/>
      <c r="F40" s="791"/>
      <c r="G40" s="792"/>
      <c r="H40" s="302">
        <f>SUM(H36:H39)</f>
        <v>8858.08</v>
      </c>
      <c r="J40" s="77"/>
      <c r="K40" s="77"/>
      <c r="L40" s="77"/>
      <c r="M40" s="77"/>
      <c r="N40" s="77"/>
      <c r="O40" s="77"/>
      <c r="P40" s="77"/>
      <c r="Q40" s="77"/>
      <c r="R40" s="77"/>
      <c r="S40" s="77"/>
      <c r="T40" s="77"/>
      <c r="U40" s="77"/>
      <c r="V40" s="77"/>
      <c r="W40" s="77"/>
      <c r="X40" s="77"/>
      <c r="Y40" s="77"/>
      <c r="Z40" s="77"/>
      <c r="AA40" s="77"/>
      <c r="AB40" s="77"/>
      <c r="AC40" s="77"/>
      <c r="AD40" s="77"/>
      <c r="AE40" s="77"/>
      <c r="AF40" s="77"/>
    </row>
    <row r="41" spans="2:32" s="75" customFormat="1" ht="15" customHeight="1" x14ac:dyDescent="0.3">
      <c r="B41" s="332" t="s">
        <v>631</v>
      </c>
      <c r="C41" s="793" t="s">
        <v>148</v>
      </c>
      <c r="D41" s="794"/>
      <c r="E41" s="794"/>
      <c r="F41" s="794"/>
      <c r="G41" s="794"/>
      <c r="H41" s="795"/>
      <c r="J41" s="77"/>
      <c r="K41" s="77"/>
      <c r="L41" s="77"/>
      <c r="M41" s="77"/>
      <c r="N41" s="77"/>
      <c r="O41" s="77"/>
      <c r="P41" s="77"/>
      <c r="Q41" s="77"/>
      <c r="R41" s="77"/>
      <c r="S41" s="77"/>
      <c r="T41" s="77"/>
      <c r="U41" s="77"/>
      <c r="V41" s="77"/>
      <c r="W41" s="77"/>
      <c r="X41" s="77"/>
      <c r="Y41" s="77"/>
      <c r="Z41" s="77"/>
      <c r="AA41" s="77"/>
      <c r="AB41" s="77"/>
      <c r="AC41" s="77"/>
      <c r="AD41" s="77"/>
      <c r="AE41" s="77"/>
      <c r="AF41" s="77"/>
    </row>
    <row r="42" spans="2:32" s="75" customFormat="1" ht="15" customHeight="1" x14ac:dyDescent="0.3">
      <c r="B42" s="296"/>
      <c r="C42" s="796" t="s">
        <v>131</v>
      </c>
      <c r="D42" s="797"/>
      <c r="E42" s="175" t="s">
        <v>5</v>
      </c>
      <c r="F42" s="181">
        <v>1</v>
      </c>
      <c r="G42" s="176">
        <f>G24*G11</f>
        <v>9220.7900000000009</v>
      </c>
      <c r="H42" s="303">
        <f>G42*F42</f>
        <v>9220.7900000000009</v>
      </c>
      <c r="J42" s="77"/>
      <c r="K42" s="77"/>
      <c r="L42" s="77"/>
      <c r="M42" s="77"/>
      <c r="N42" s="77"/>
      <c r="O42" s="77"/>
      <c r="P42" s="77"/>
      <c r="Q42" s="77"/>
      <c r="R42" s="77"/>
      <c r="S42" s="77"/>
      <c r="T42" s="77"/>
      <c r="U42" s="77"/>
      <c r="V42" s="77"/>
      <c r="W42" s="77"/>
      <c r="X42" s="77"/>
      <c r="Y42" s="77"/>
      <c r="Z42" s="77"/>
      <c r="AA42" s="77"/>
      <c r="AB42" s="77"/>
      <c r="AC42" s="77"/>
      <c r="AD42" s="77"/>
      <c r="AE42" s="77"/>
      <c r="AF42" s="77"/>
    </row>
    <row r="43" spans="2:32" s="75" customFormat="1" ht="15" customHeight="1" x14ac:dyDescent="0.3">
      <c r="B43" s="298" t="s">
        <v>4922</v>
      </c>
      <c r="C43" s="804" t="s">
        <v>161</v>
      </c>
      <c r="D43" s="805"/>
      <c r="E43" s="177" t="s">
        <v>133</v>
      </c>
      <c r="F43" s="183">
        <f>G9*6/$L$12</f>
        <v>0.18</v>
      </c>
      <c r="G43" s="178">
        <f>BD!$H$26</f>
        <v>1553.62</v>
      </c>
      <c r="H43" s="304">
        <f>F43*G43</f>
        <v>279.64999999999998</v>
      </c>
      <c r="J43" s="77"/>
      <c r="K43" s="77"/>
      <c r="L43" s="77"/>
      <c r="M43" s="77"/>
      <c r="N43" s="77"/>
      <c r="O43" s="77"/>
      <c r="P43" s="77"/>
      <c r="Q43" s="77"/>
      <c r="R43" s="77"/>
      <c r="S43" s="77"/>
      <c r="T43" s="77"/>
      <c r="U43" s="77"/>
      <c r="V43" s="77"/>
      <c r="W43" s="77"/>
      <c r="X43" s="77"/>
      <c r="Y43" s="77"/>
      <c r="Z43" s="77"/>
      <c r="AA43" s="77"/>
      <c r="AB43" s="77"/>
      <c r="AC43" s="77"/>
      <c r="AD43" s="77"/>
      <c r="AE43" s="77"/>
      <c r="AF43" s="77"/>
    </row>
    <row r="44" spans="2:32" s="75" customFormat="1" ht="15" customHeight="1" x14ac:dyDescent="0.3">
      <c r="B44" s="300" t="s">
        <v>4922</v>
      </c>
      <c r="C44" s="798" t="s">
        <v>4919</v>
      </c>
      <c r="D44" s="799"/>
      <c r="E44" s="179" t="s">
        <v>133</v>
      </c>
      <c r="F44" s="183">
        <f>G9*6/$L$12</f>
        <v>0.18</v>
      </c>
      <c r="G44" s="180">
        <f>BD!$H$27</f>
        <v>466.09</v>
      </c>
      <c r="H44" s="305">
        <f>F44*G44</f>
        <v>83.9</v>
      </c>
      <c r="J44" s="77"/>
      <c r="K44" s="77"/>
      <c r="L44" s="77"/>
      <c r="M44" s="77"/>
      <c r="N44" s="77"/>
      <c r="O44" s="77"/>
      <c r="P44" s="77"/>
      <c r="Q44" s="77"/>
      <c r="R44" s="77"/>
      <c r="S44" s="77"/>
      <c r="T44" s="77"/>
      <c r="U44" s="77"/>
      <c r="V44" s="77"/>
      <c r="W44" s="77"/>
      <c r="X44" s="77"/>
      <c r="Y44" s="77"/>
      <c r="Z44" s="77"/>
      <c r="AA44" s="77"/>
      <c r="AB44" s="77"/>
      <c r="AC44" s="77"/>
      <c r="AD44" s="77"/>
      <c r="AE44" s="77"/>
      <c r="AF44" s="77"/>
    </row>
    <row r="45" spans="2:32" s="75" customFormat="1" ht="15" customHeight="1" x14ac:dyDescent="0.3">
      <c r="B45" s="790" t="s">
        <v>632</v>
      </c>
      <c r="C45" s="791"/>
      <c r="D45" s="791"/>
      <c r="E45" s="791"/>
      <c r="F45" s="791"/>
      <c r="G45" s="792"/>
      <c r="H45" s="302">
        <f>SUM(H42:H44)</f>
        <v>9584.34</v>
      </c>
      <c r="J45" s="77"/>
      <c r="K45" s="77"/>
      <c r="L45" s="77"/>
      <c r="M45" s="77"/>
      <c r="N45" s="77"/>
      <c r="O45" s="77"/>
      <c r="P45" s="77"/>
      <c r="Q45" s="77"/>
      <c r="R45" s="77"/>
      <c r="S45" s="77"/>
      <c r="T45" s="77"/>
      <c r="U45" s="77"/>
      <c r="V45" s="77"/>
      <c r="W45" s="77"/>
      <c r="X45" s="77"/>
      <c r="Y45" s="77"/>
      <c r="Z45" s="77"/>
      <c r="AA45" s="77"/>
      <c r="AB45" s="77"/>
      <c r="AC45" s="77"/>
      <c r="AD45" s="77"/>
      <c r="AE45" s="77"/>
      <c r="AF45" s="77"/>
    </row>
    <row r="46" spans="2:32" s="75" customFormat="1" ht="6.9" customHeight="1" x14ac:dyDescent="0.3">
      <c r="B46" s="306"/>
      <c r="C46" s="227"/>
      <c r="D46" s="227"/>
      <c r="E46" s="227"/>
      <c r="F46" s="227"/>
      <c r="G46" s="227"/>
      <c r="H46" s="307"/>
      <c r="J46" s="79"/>
      <c r="K46" s="79"/>
      <c r="L46" s="77"/>
      <c r="M46" s="77"/>
      <c r="N46" s="77"/>
      <c r="O46" s="77"/>
      <c r="P46" s="77"/>
      <c r="Q46" s="77"/>
      <c r="R46" s="77"/>
      <c r="S46" s="77"/>
      <c r="T46" s="77"/>
      <c r="U46" s="77"/>
      <c r="V46" s="77"/>
      <c r="W46" s="77"/>
      <c r="X46" s="77"/>
      <c r="Y46" s="77"/>
      <c r="Z46" s="77"/>
      <c r="AA46" s="77"/>
      <c r="AB46" s="77"/>
      <c r="AC46" s="77"/>
      <c r="AD46" s="77"/>
      <c r="AE46" s="77"/>
      <c r="AF46" s="77"/>
    </row>
    <row r="47" spans="2:32" s="75" customFormat="1" ht="15" customHeight="1" x14ac:dyDescent="0.3">
      <c r="B47" s="800" t="s">
        <v>635</v>
      </c>
      <c r="C47" s="801"/>
      <c r="D47" s="801"/>
      <c r="E47" s="801"/>
      <c r="F47" s="801"/>
      <c r="G47" s="801"/>
      <c r="H47" s="333">
        <f>H26+H34+H40+H45</f>
        <v>36227.160000000003</v>
      </c>
      <c r="J47" s="77"/>
      <c r="K47" s="77"/>
      <c r="L47" s="77"/>
      <c r="M47" s="77"/>
      <c r="N47" s="77"/>
      <c r="O47" s="77"/>
      <c r="P47" s="77"/>
      <c r="Q47" s="77"/>
      <c r="R47" s="77"/>
      <c r="S47" s="77"/>
      <c r="T47" s="77"/>
      <c r="U47" s="77"/>
      <c r="V47" s="77"/>
      <c r="W47" s="77"/>
      <c r="X47" s="77"/>
      <c r="Y47" s="77"/>
      <c r="Z47" s="77"/>
      <c r="AA47" s="77"/>
      <c r="AB47" s="77"/>
      <c r="AC47" s="77"/>
      <c r="AD47" s="77"/>
      <c r="AE47" s="77"/>
      <c r="AF47" s="77"/>
    </row>
    <row r="48" spans="2:32" s="75" customFormat="1" ht="6.9" customHeight="1" x14ac:dyDescent="0.3">
      <c r="B48" s="338"/>
      <c r="C48" s="339"/>
      <c r="D48" s="339"/>
      <c r="E48" s="339"/>
      <c r="F48" s="339"/>
      <c r="G48" s="339"/>
      <c r="H48" s="340"/>
      <c r="J48" s="77"/>
      <c r="K48" s="77"/>
      <c r="L48" s="77"/>
      <c r="M48" s="77"/>
      <c r="N48" s="77"/>
      <c r="O48" s="77"/>
      <c r="P48" s="77"/>
      <c r="Q48" s="77"/>
      <c r="R48" s="77"/>
      <c r="S48" s="77"/>
      <c r="T48" s="77"/>
      <c r="U48" s="77"/>
      <c r="V48" s="77"/>
      <c r="W48" s="77"/>
      <c r="X48" s="77"/>
      <c r="Y48" s="77"/>
      <c r="Z48" s="77"/>
      <c r="AA48" s="77"/>
      <c r="AB48" s="77"/>
      <c r="AC48" s="77"/>
      <c r="AD48" s="77"/>
      <c r="AE48" s="77"/>
      <c r="AF48" s="77"/>
    </row>
    <row r="49" spans="2:32" s="75" customFormat="1" ht="15" customHeight="1" thickBot="1" x14ac:dyDescent="0.35">
      <c r="B49" s="800" t="s">
        <v>636</v>
      </c>
      <c r="C49" s="801"/>
      <c r="D49" s="801"/>
      <c r="E49" s="801"/>
      <c r="F49" s="801"/>
      <c r="G49" s="801"/>
      <c r="H49" s="333">
        <f>H26+H34</f>
        <v>17784.740000000002</v>
      </c>
      <c r="J49" s="77"/>
      <c r="K49" s="77"/>
      <c r="L49" s="77"/>
      <c r="M49" s="77"/>
      <c r="N49" s="77"/>
      <c r="O49" s="77"/>
      <c r="P49" s="77"/>
      <c r="Q49" s="77"/>
      <c r="R49" s="77"/>
      <c r="S49" s="77"/>
      <c r="T49" s="77"/>
      <c r="U49" s="77"/>
      <c r="V49" s="77"/>
      <c r="W49" s="77"/>
      <c r="X49" s="77"/>
      <c r="Y49" s="77"/>
      <c r="Z49" s="77"/>
      <c r="AA49" s="77"/>
      <c r="AB49" s="77"/>
      <c r="AC49" s="77"/>
      <c r="AD49" s="77"/>
      <c r="AE49" s="77"/>
      <c r="AF49" s="77"/>
    </row>
    <row r="50" spans="2:32" ht="15" customHeight="1" x14ac:dyDescent="0.25">
      <c r="B50" s="328" t="s">
        <v>146</v>
      </c>
      <c r="C50" s="329"/>
      <c r="D50" s="810" t="s">
        <v>9452</v>
      </c>
      <c r="E50" s="810"/>
      <c r="F50" s="810"/>
      <c r="G50" s="810"/>
      <c r="H50" s="811"/>
    </row>
    <row r="51" spans="2:32" ht="15" customHeight="1" x14ac:dyDescent="0.25">
      <c r="B51" s="330"/>
      <c r="C51" s="331"/>
      <c r="D51" s="812"/>
      <c r="E51" s="812"/>
      <c r="F51" s="812"/>
      <c r="G51" s="812"/>
      <c r="H51" s="813"/>
    </row>
    <row r="52" spans="2:32" x14ac:dyDescent="0.25">
      <c r="B52" s="787" t="s">
        <v>624</v>
      </c>
      <c r="C52" s="788"/>
      <c r="D52" s="788"/>
      <c r="E52" s="788"/>
      <c r="F52" s="788"/>
      <c r="G52" s="788"/>
      <c r="H52" s="789"/>
    </row>
    <row r="53" spans="2:32" x14ac:dyDescent="0.25">
      <c r="B53" s="814" t="s">
        <v>4927</v>
      </c>
      <c r="C53" s="815"/>
      <c r="D53" s="815"/>
      <c r="E53" s="815"/>
      <c r="F53" s="805"/>
      <c r="G53" s="439">
        <f>50*6*4</f>
        <v>1200</v>
      </c>
      <c r="H53" s="293" t="s">
        <v>151</v>
      </c>
    </row>
    <row r="54" spans="2:32" x14ac:dyDescent="0.25">
      <c r="B54" s="814" t="s">
        <v>4924</v>
      </c>
      <c r="C54" s="815"/>
      <c r="D54" s="815"/>
      <c r="E54" s="815"/>
      <c r="F54" s="805"/>
      <c r="G54" s="171">
        <v>10.8</v>
      </c>
      <c r="H54" s="293" t="s">
        <v>27</v>
      </c>
    </row>
    <row r="55" spans="2:32" x14ac:dyDescent="0.25">
      <c r="B55" s="787" t="s">
        <v>434</v>
      </c>
      <c r="C55" s="788"/>
      <c r="D55" s="788"/>
      <c r="E55" s="788"/>
      <c r="F55" s="788"/>
      <c r="G55" s="788"/>
      <c r="H55" s="789"/>
    </row>
    <row r="56" spans="2:32" x14ac:dyDescent="0.25">
      <c r="B56" s="832" t="s">
        <v>166</v>
      </c>
      <c r="C56" s="840" t="s">
        <v>1</v>
      </c>
      <c r="D56" s="841"/>
      <c r="E56" s="806" t="s">
        <v>140</v>
      </c>
      <c r="F56" s="806" t="s">
        <v>139</v>
      </c>
      <c r="G56" s="808" t="s">
        <v>20</v>
      </c>
      <c r="H56" s="809"/>
    </row>
    <row r="57" spans="2:32" x14ac:dyDescent="0.25">
      <c r="B57" s="833"/>
      <c r="C57" s="842"/>
      <c r="D57" s="843"/>
      <c r="E57" s="807"/>
      <c r="F57" s="807"/>
      <c r="G57" s="174" t="s">
        <v>22</v>
      </c>
      <c r="H57" s="295" t="s">
        <v>14</v>
      </c>
    </row>
    <row r="58" spans="2:32" x14ac:dyDescent="0.25">
      <c r="B58" s="332" t="s">
        <v>625</v>
      </c>
      <c r="C58" s="793" t="s">
        <v>9453</v>
      </c>
      <c r="D58" s="794"/>
      <c r="E58" s="794"/>
      <c r="F58" s="794"/>
      <c r="G58" s="794"/>
      <c r="H58" s="795"/>
    </row>
    <row r="59" spans="2:32" x14ac:dyDescent="0.25">
      <c r="B59" s="298" t="s">
        <v>6315</v>
      </c>
      <c r="C59" s="804" t="s">
        <v>9454</v>
      </c>
      <c r="D59" s="805"/>
      <c r="E59" s="177" t="s">
        <v>133</v>
      </c>
      <c r="F59" s="178">
        <v>1</v>
      </c>
      <c r="G59" s="178">
        <f>BD!$H$36</f>
        <v>3500</v>
      </c>
      <c r="H59" s="299">
        <f>F59*G59</f>
        <v>3500</v>
      </c>
    </row>
    <row r="60" spans="2:32" x14ac:dyDescent="0.25">
      <c r="B60" s="298" t="s">
        <v>9455</v>
      </c>
      <c r="C60" s="804"/>
      <c r="D60" s="805"/>
      <c r="E60" s="177"/>
      <c r="F60" s="178"/>
      <c r="G60" s="178"/>
      <c r="H60" s="299"/>
    </row>
    <row r="61" spans="2:32" x14ac:dyDescent="0.25">
      <c r="B61" s="790" t="s">
        <v>627</v>
      </c>
      <c r="C61" s="791"/>
      <c r="D61" s="791"/>
      <c r="E61" s="791"/>
      <c r="F61" s="791"/>
      <c r="G61" s="792"/>
      <c r="H61" s="302">
        <f>SUM(H59:H60)</f>
        <v>3500</v>
      </c>
    </row>
    <row r="62" spans="2:32" x14ac:dyDescent="0.25">
      <c r="B62" s="332" t="s">
        <v>626</v>
      </c>
      <c r="C62" s="793" t="s">
        <v>149</v>
      </c>
      <c r="D62" s="794"/>
      <c r="E62" s="794"/>
      <c r="F62" s="794"/>
      <c r="G62" s="794"/>
      <c r="H62" s="795"/>
    </row>
    <row r="63" spans="2:32" x14ac:dyDescent="0.25">
      <c r="B63" s="296">
        <v>4222</v>
      </c>
      <c r="C63" s="796" t="s">
        <v>9456</v>
      </c>
      <c r="D63" s="797"/>
      <c r="E63" s="175" t="s">
        <v>6</v>
      </c>
      <c r="F63" s="181">
        <f>G53/G54</f>
        <v>111.11</v>
      </c>
      <c r="G63" s="176">
        <f>BD!$H$30</f>
        <v>6.17</v>
      </c>
      <c r="H63" s="303">
        <f>G63*F63</f>
        <v>685.55</v>
      </c>
    </row>
    <row r="64" spans="2:32" x14ac:dyDescent="0.25">
      <c r="B64" s="298" t="s">
        <v>9457</v>
      </c>
      <c r="C64" s="804"/>
      <c r="D64" s="805"/>
      <c r="E64" s="177"/>
      <c r="F64" s="191"/>
      <c r="G64" s="178"/>
      <c r="H64" s="304"/>
    </row>
    <row r="65" spans="2:8" x14ac:dyDescent="0.25">
      <c r="B65" s="790" t="s">
        <v>633</v>
      </c>
      <c r="C65" s="791"/>
      <c r="D65" s="791"/>
      <c r="E65" s="791"/>
      <c r="F65" s="791"/>
      <c r="G65" s="792"/>
      <c r="H65" s="302">
        <f>SUM(H63:H64)</f>
        <v>685.55</v>
      </c>
    </row>
    <row r="66" spans="2:8" ht="16.2" thickBot="1" x14ac:dyDescent="0.3">
      <c r="B66" s="800" t="s">
        <v>9458</v>
      </c>
      <c r="C66" s="801"/>
      <c r="D66" s="801"/>
      <c r="E66" s="801"/>
      <c r="F66" s="801"/>
      <c r="G66" s="801"/>
      <c r="H66" s="333">
        <f>H61+H65</f>
        <v>4185.55</v>
      </c>
    </row>
    <row r="67" spans="2:8" x14ac:dyDescent="0.25">
      <c r="B67" s="328" t="s">
        <v>146</v>
      </c>
      <c r="C67" s="329"/>
      <c r="D67" s="810" t="s">
        <v>9505</v>
      </c>
      <c r="E67" s="810"/>
      <c r="F67" s="810"/>
      <c r="G67" s="810"/>
      <c r="H67" s="811"/>
    </row>
    <row r="68" spans="2:8" x14ac:dyDescent="0.25">
      <c r="B68" s="330"/>
      <c r="C68" s="331"/>
      <c r="D68" s="812"/>
      <c r="E68" s="812"/>
      <c r="F68" s="812"/>
      <c r="G68" s="812"/>
      <c r="H68" s="813"/>
    </row>
    <row r="69" spans="2:8" x14ac:dyDescent="0.25">
      <c r="B69" s="787" t="s">
        <v>624</v>
      </c>
      <c r="C69" s="788"/>
      <c r="D69" s="788"/>
      <c r="E69" s="788"/>
      <c r="F69" s="788"/>
      <c r="G69" s="788"/>
      <c r="H69" s="789"/>
    </row>
    <row r="70" spans="2:8" x14ac:dyDescent="0.25">
      <c r="B70" s="844" t="s">
        <v>4927</v>
      </c>
      <c r="C70" s="845"/>
      <c r="D70" s="845"/>
      <c r="E70" s="845"/>
      <c r="F70" s="797"/>
      <c r="G70" s="439">
        <f>'Frota Coleta'!$O$16</f>
        <v>4046.27</v>
      </c>
      <c r="H70" s="293" t="s">
        <v>151</v>
      </c>
    </row>
    <row r="71" spans="2:8" x14ac:dyDescent="0.25">
      <c r="B71" s="814" t="s">
        <v>4924</v>
      </c>
      <c r="C71" s="815"/>
      <c r="D71" s="815"/>
      <c r="E71" s="815"/>
      <c r="F71" s="805"/>
      <c r="G71" s="171">
        <v>1.8</v>
      </c>
      <c r="H71" s="293" t="s">
        <v>27</v>
      </c>
    </row>
    <row r="72" spans="2:8" x14ac:dyDescent="0.25">
      <c r="B72" s="814" t="s">
        <v>145</v>
      </c>
      <c r="C72" s="815"/>
      <c r="D72" s="815"/>
      <c r="E72" s="815"/>
      <c r="F72" s="805"/>
      <c r="G72" s="171">
        <v>0.8</v>
      </c>
      <c r="H72" s="293" t="s">
        <v>144</v>
      </c>
    </row>
    <row r="73" spans="2:8" x14ac:dyDescent="0.25">
      <c r="B73" s="814" t="s">
        <v>143</v>
      </c>
      <c r="C73" s="815"/>
      <c r="D73" s="815"/>
      <c r="E73" s="815"/>
      <c r="F73" s="805"/>
      <c r="G73" s="171">
        <v>60</v>
      </c>
      <c r="H73" s="293" t="s">
        <v>127</v>
      </c>
    </row>
    <row r="74" spans="2:8" x14ac:dyDescent="0.25">
      <c r="B74" s="814" t="s">
        <v>142</v>
      </c>
      <c r="C74" s="815"/>
      <c r="D74" s="815"/>
      <c r="E74" s="815"/>
      <c r="F74" s="805"/>
      <c r="G74" s="172">
        <v>0.2</v>
      </c>
      <c r="H74" s="293"/>
    </row>
    <row r="75" spans="2:8" x14ac:dyDescent="0.25">
      <c r="B75" s="816" t="s">
        <v>4926</v>
      </c>
      <c r="C75" s="817"/>
      <c r="D75" s="817"/>
      <c r="E75" s="817"/>
      <c r="F75" s="799"/>
      <c r="G75" s="173">
        <v>0.01</v>
      </c>
      <c r="H75" s="294" t="s">
        <v>141</v>
      </c>
    </row>
    <row r="76" spans="2:8" x14ac:dyDescent="0.25">
      <c r="B76" s="787" t="s">
        <v>434</v>
      </c>
      <c r="C76" s="788"/>
      <c r="D76" s="788"/>
      <c r="E76" s="788"/>
      <c r="F76" s="788"/>
      <c r="G76" s="788"/>
      <c r="H76" s="789"/>
    </row>
    <row r="77" spans="2:8" x14ac:dyDescent="0.25">
      <c r="B77" s="832" t="s">
        <v>166</v>
      </c>
      <c r="C77" s="840" t="s">
        <v>1</v>
      </c>
      <c r="D77" s="841"/>
      <c r="E77" s="806" t="s">
        <v>140</v>
      </c>
      <c r="F77" s="806" t="s">
        <v>139</v>
      </c>
      <c r="G77" s="808" t="s">
        <v>20</v>
      </c>
      <c r="H77" s="809"/>
    </row>
    <row r="78" spans="2:8" x14ac:dyDescent="0.25">
      <c r="B78" s="833"/>
      <c r="C78" s="842"/>
      <c r="D78" s="843"/>
      <c r="E78" s="807"/>
      <c r="F78" s="807"/>
      <c r="G78" s="174" t="s">
        <v>22</v>
      </c>
      <c r="H78" s="295" t="s">
        <v>14</v>
      </c>
    </row>
    <row r="79" spans="2:8" x14ac:dyDescent="0.25">
      <c r="B79" s="332" t="s">
        <v>625</v>
      </c>
      <c r="C79" s="793" t="s">
        <v>623</v>
      </c>
      <c r="D79" s="794"/>
      <c r="E79" s="794"/>
      <c r="F79" s="794"/>
      <c r="G79" s="794"/>
      <c r="H79" s="795"/>
    </row>
    <row r="80" spans="2:8" x14ac:dyDescent="0.25">
      <c r="B80" s="298" t="s">
        <v>9457</v>
      </c>
      <c r="C80" s="796" t="s">
        <v>9506</v>
      </c>
      <c r="D80" s="797"/>
      <c r="E80" s="177" t="s">
        <v>133</v>
      </c>
      <c r="F80" s="178">
        <v>1</v>
      </c>
      <c r="G80" s="178">
        <f>BD!$H$15</f>
        <v>463783.76</v>
      </c>
      <c r="H80" s="299">
        <f>F80*G80</f>
        <v>463783.76</v>
      </c>
    </row>
    <row r="81" spans="2:10" ht="24" x14ac:dyDescent="0.25">
      <c r="B81" s="298" t="s">
        <v>9560</v>
      </c>
      <c r="C81" s="804" t="s">
        <v>9561</v>
      </c>
      <c r="D81" s="805"/>
      <c r="E81" s="177" t="s">
        <v>133</v>
      </c>
      <c r="F81" s="178">
        <v>1</v>
      </c>
      <c r="G81" s="178">
        <f>G80*0.35/0.65</f>
        <v>249729.72</v>
      </c>
      <c r="H81" s="299">
        <f>F81*G81</f>
        <v>249729.72</v>
      </c>
    </row>
    <row r="82" spans="2:10" x14ac:dyDescent="0.25">
      <c r="B82" s="300"/>
      <c r="C82" s="798"/>
      <c r="D82" s="799"/>
      <c r="E82" s="179"/>
      <c r="F82" s="180"/>
      <c r="G82" s="180"/>
      <c r="H82" s="301"/>
      <c r="J82" s="640"/>
    </row>
    <row r="83" spans="2:10" x14ac:dyDescent="0.25">
      <c r="B83" s="790" t="s">
        <v>627</v>
      </c>
      <c r="C83" s="791"/>
      <c r="D83" s="791"/>
      <c r="E83" s="791"/>
      <c r="F83" s="791"/>
      <c r="G83" s="792"/>
      <c r="H83" s="302">
        <f>SUM(H80:H82)</f>
        <v>713513.48</v>
      </c>
    </row>
    <row r="84" spans="2:10" x14ac:dyDescent="0.25">
      <c r="B84" s="332" t="s">
        <v>626</v>
      </c>
      <c r="C84" s="793" t="s">
        <v>137</v>
      </c>
      <c r="D84" s="794"/>
      <c r="E84" s="794"/>
      <c r="F84" s="794"/>
      <c r="G84" s="794"/>
      <c r="H84" s="795"/>
      <c r="J84" s="640"/>
    </row>
    <row r="85" spans="2:10" x14ac:dyDescent="0.25">
      <c r="B85" s="296"/>
      <c r="C85" s="796" t="s">
        <v>9</v>
      </c>
      <c r="D85" s="797"/>
      <c r="E85" s="175" t="s">
        <v>5</v>
      </c>
      <c r="F85" s="176">
        <v>1</v>
      </c>
      <c r="G85" s="181">
        <f>H83*(1-G74)/G73</f>
        <v>9513.51</v>
      </c>
      <c r="H85" s="297">
        <f>F85*G85</f>
        <v>9513.51</v>
      </c>
    </row>
    <row r="86" spans="2:10" x14ac:dyDescent="0.25">
      <c r="B86" s="300"/>
      <c r="C86" s="798" t="s">
        <v>135</v>
      </c>
      <c r="D86" s="799"/>
      <c r="E86" s="179" t="s">
        <v>5</v>
      </c>
      <c r="F86" s="180">
        <v>1</v>
      </c>
      <c r="G86" s="182">
        <f>((1-G74)/2+G74)*H83*G75</f>
        <v>4281.08</v>
      </c>
      <c r="H86" s="301">
        <f>F86*G86</f>
        <v>4281.08</v>
      </c>
    </row>
    <row r="87" spans="2:10" x14ac:dyDescent="0.25">
      <c r="B87" s="790" t="s">
        <v>628</v>
      </c>
      <c r="C87" s="791"/>
      <c r="D87" s="791"/>
      <c r="E87" s="791"/>
      <c r="F87" s="791"/>
      <c r="G87" s="792"/>
      <c r="H87" s="302">
        <f>SUM(H85:H86)</f>
        <v>13794.59</v>
      </c>
    </row>
    <row r="88" spans="2:10" x14ac:dyDescent="0.25">
      <c r="B88" s="332" t="s">
        <v>629</v>
      </c>
      <c r="C88" s="793" t="s">
        <v>150</v>
      </c>
      <c r="D88" s="794"/>
      <c r="E88" s="794"/>
      <c r="F88" s="794"/>
      <c r="G88" s="794"/>
      <c r="H88" s="795"/>
    </row>
    <row r="89" spans="2:10" x14ac:dyDescent="0.25">
      <c r="B89" s="296"/>
      <c r="C89" s="796" t="s">
        <v>7</v>
      </c>
      <c r="D89" s="797"/>
      <c r="E89" s="175" t="s">
        <v>5</v>
      </c>
      <c r="F89" s="344">
        <f>1/12</f>
        <v>8.3000000000000004E-2</v>
      </c>
      <c r="G89" s="176">
        <f>$L$15*(H80+H81)</f>
        <v>7135.13</v>
      </c>
      <c r="H89" s="303">
        <f t="shared" ref="H89:H94" si="1">G89*F89</f>
        <v>592.22</v>
      </c>
    </row>
    <row r="90" spans="2:10" x14ac:dyDescent="0.25">
      <c r="B90" s="298"/>
      <c r="C90" s="804" t="s">
        <v>158</v>
      </c>
      <c r="D90" s="805"/>
      <c r="E90" s="177" t="s">
        <v>5</v>
      </c>
      <c r="F90" s="345">
        <f>1/12</f>
        <v>8.3000000000000004E-2</v>
      </c>
      <c r="G90" s="178">
        <f>$L$16</f>
        <v>0</v>
      </c>
      <c r="H90" s="304">
        <f t="shared" si="1"/>
        <v>0</v>
      </c>
    </row>
    <row r="91" spans="2:10" x14ac:dyDescent="0.25">
      <c r="B91" s="298"/>
      <c r="C91" s="804" t="s">
        <v>156</v>
      </c>
      <c r="D91" s="805"/>
      <c r="E91" s="177" t="s">
        <v>5</v>
      </c>
      <c r="F91" s="345">
        <f>1/12</f>
        <v>8.3000000000000004E-2</v>
      </c>
      <c r="G91" s="178">
        <f>$L$17</f>
        <v>39.36</v>
      </c>
      <c r="H91" s="304">
        <f t="shared" si="1"/>
        <v>3.27</v>
      </c>
    </row>
    <row r="92" spans="2:10" x14ac:dyDescent="0.25">
      <c r="B92" s="298"/>
      <c r="C92" s="804" t="s">
        <v>154</v>
      </c>
      <c r="D92" s="805"/>
      <c r="E92" s="177" t="s">
        <v>5</v>
      </c>
      <c r="F92" s="345">
        <f>1/60</f>
        <v>1.7000000000000001E-2</v>
      </c>
      <c r="G92" s="178">
        <f>$L$18</f>
        <v>258.70999999999998</v>
      </c>
      <c r="H92" s="304">
        <f t="shared" si="1"/>
        <v>4.4000000000000004</v>
      </c>
    </row>
    <row r="93" spans="2:10" x14ac:dyDescent="0.25">
      <c r="B93" s="298"/>
      <c r="C93" s="804" t="s">
        <v>152</v>
      </c>
      <c r="D93" s="805"/>
      <c r="E93" s="177" t="s">
        <v>5</v>
      </c>
      <c r="F93" s="345">
        <f>1/12</f>
        <v>8.3000000000000004E-2</v>
      </c>
      <c r="G93" s="178">
        <f>$L$19*(H80+H81)</f>
        <v>2854.05</v>
      </c>
      <c r="H93" s="304">
        <f t="shared" si="1"/>
        <v>236.89</v>
      </c>
    </row>
    <row r="94" spans="2:10" x14ac:dyDescent="0.25">
      <c r="B94" s="300"/>
      <c r="C94" s="798" t="s">
        <v>4948</v>
      </c>
      <c r="D94" s="799"/>
      <c r="E94" s="177" t="s">
        <v>5</v>
      </c>
      <c r="F94" s="345">
        <v>1</v>
      </c>
      <c r="G94" s="178">
        <f>BD!$H$25</f>
        <v>59.9</v>
      </c>
      <c r="H94" s="304">
        <f t="shared" si="1"/>
        <v>59.9</v>
      </c>
    </row>
    <row r="95" spans="2:10" x14ac:dyDescent="0.25">
      <c r="B95" s="790" t="s">
        <v>634</v>
      </c>
      <c r="C95" s="791"/>
      <c r="D95" s="791"/>
      <c r="E95" s="791"/>
      <c r="F95" s="791"/>
      <c r="G95" s="792"/>
      <c r="H95" s="302">
        <f>SUM(H89:H94)</f>
        <v>896.68</v>
      </c>
    </row>
    <row r="96" spans="2:10" x14ac:dyDescent="0.25">
      <c r="B96" s="332" t="s">
        <v>630</v>
      </c>
      <c r="C96" s="793" t="s">
        <v>149</v>
      </c>
      <c r="D96" s="794"/>
      <c r="E96" s="794"/>
      <c r="F96" s="794"/>
      <c r="G96" s="794"/>
      <c r="H96" s="795"/>
    </row>
    <row r="97" spans="2:8" x14ac:dyDescent="0.25">
      <c r="B97" s="296">
        <v>4221</v>
      </c>
      <c r="C97" s="796" t="s">
        <v>163</v>
      </c>
      <c r="D97" s="797"/>
      <c r="E97" s="175" t="s">
        <v>6</v>
      </c>
      <c r="F97" s="181">
        <f>G70/G71</f>
        <v>2247.9299999999998</v>
      </c>
      <c r="G97" s="176">
        <f>BD!$H$31</f>
        <v>6.69</v>
      </c>
      <c r="H97" s="303">
        <f>G97*F97</f>
        <v>15038.65</v>
      </c>
    </row>
    <row r="98" spans="2:8" x14ac:dyDescent="0.25">
      <c r="B98" s="298"/>
      <c r="C98" s="804" t="s">
        <v>4920</v>
      </c>
      <c r="D98" s="805"/>
      <c r="E98" s="177" t="s">
        <v>4921</v>
      </c>
      <c r="F98" s="191">
        <v>0.13</v>
      </c>
      <c r="G98" s="178">
        <f>H97</f>
        <v>15038.65</v>
      </c>
      <c r="H98" s="304">
        <f>F98*G98</f>
        <v>1955.02</v>
      </c>
    </row>
    <row r="99" spans="2:8" x14ac:dyDescent="0.25">
      <c r="B99" s="298"/>
      <c r="C99" s="804"/>
      <c r="D99" s="805"/>
      <c r="E99" s="177"/>
      <c r="F99" s="183"/>
      <c r="G99" s="178"/>
      <c r="H99" s="304"/>
    </row>
    <row r="100" spans="2:8" x14ac:dyDescent="0.25">
      <c r="B100" s="300"/>
      <c r="C100" s="798"/>
      <c r="D100" s="799"/>
      <c r="E100" s="179"/>
      <c r="F100" s="184"/>
      <c r="G100" s="180"/>
      <c r="H100" s="305"/>
    </row>
    <row r="101" spans="2:8" x14ac:dyDescent="0.25">
      <c r="B101" s="790" t="s">
        <v>633</v>
      </c>
      <c r="C101" s="791"/>
      <c r="D101" s="791"/>
      <c r="E101" s="791"/>
      <c r="F101" s="791"/>
      <c r="G101" s="792"/>
      <c r="H101" s="302">
        <f>SUM(H97:H100)</f>
        <v>16993.669999999998</v>
      </c>
    </row>
    <row r="102" spans="2:8" x14ac:dyDescent="0.25">
      <c r="B102" s="332" t="s">
        <v>631</v>
      </c>
      <c r="C102" s="793" t="s">
        <v>148</v>
      </c>
      <c r="D102" s="794"/>
      <c r="E102" s="794"/>
      <c r="F102" s="794"/>
      <c r="G102" s="794"/>
      <c r="H102" s="795"/>
    </row>
    <row r="103" spans="2:8" x14ac:dyDescent="0.25">
      <c r="B103" s="296"/>
      <c r="C103" s="796" t="s">
        <v>131</v>
      </c>
      <c r="D103" s="797"/>
      <c r="E103" s="175" t="s">
        <v>5</v>
      </c>
      <c r="F103" s="181">
        <v>1</v>
      </c>
      <c r="G103" s="176">
        <f>G85*G72</f>
        <v>7610.81</v>
      </c>
      <c r="H103" s="303">
        <f>G103*F103</f>
        <v>7610.81</v>
      </c>
    </row>
    <row r="104" spans="2:8" x14ac:dyDescent="0.25">
      <c r="B104" s="298" t="s">
        <v>4922</v>
      </c>
      <c r="C104" s="804" t="s">
        <v>9479</v>
      </c>
      <c r="D104" s="805"/>
      <c r="E104" s="177" t="s">
        <v>133</v>
      </c>
      <c r="F104" s="183">
        <f>G70*6/$L$12</f>
        <v>0.35</v>
      </c>
      <c r="G104" s="178">
        <f>BD!$H$28</f>
        <v>709</v>
      </c>
      <c r="H104" s="304">
        <f>F104*G104</f>
        <v>248.15</v>
      </c>
    </row>
    <row r="105" spans="2:8" x14ac:dyDescent="0.25">
      <c r="B105" s="300" t="s">
        <v>4922</v>
      </c>
      <c r="C105" s="798" t="s">
        <v>9480</v>
      </c>
      <c r="D105" s="799"/>
      <c r="E105" s="179" t="s">
        <v>133</v>
      </c>
      <c r="F105" s="183">
        <f>G70*6/$L$12</f>
        <v>0.35</v>
      </c>
      <c r="G105" s="180">
        <f>BD!$H$29</f>
        <v>212.7</v>
      </c>
      <c r="H105" s="305">
        <f>F105*G105</f>
        <v>74.45</v>
      </c>
    </row>
    <row r="106" spans="2:8" x14ac:dyDescent="0.25">
      <c r="B106" s="790" t="s">
        <v>632</v>
      </c>
      <c r="C106" s="791"/>
      <c r="D106" s="791"/>
      <c r="E106" s="791"/>
      <c r="F106" s="791"/>
      <c r="G106" s="792"/>
      <c r="H106" s="302">
        <f>SUM(H103:H105)</f>
        <v>7933.41</v>
      </c>
    </row>
    <row r="107" spans="2:8" x14ac:dyDescent="0.25">
      <c r="B107" s="306"/>
      <c r="C107" s="227"/>
      <c r="D107" s="227"/>
      <c r="E107" s="227"/>
      <c r="F107" s="227"/>
      <c r="G107" s="227"/>
      <c r="H107" s="307"/>
    </row>
    <row r="108" spans="2:8" ht="15.6" x14ac:dyDescent="0.25">
      <c r="B108" s="800" t="s">
        <v>635</v>
      </c>
      <c r="C108" s="801"/>
      <c r="D108" s="801"/>
      <c r="E108" s="801"/>
      <c r="F108" s="801"/>
      <c r="G108" s="846"/>
      <c r="H108" s="333">
        <f>H87+H95+H101+H106</f>
        <v>39618.35</v>
      </c>
    </row>
    <row r="109" spans="2:8" ht="15.6" x14ac:dyDescent="0.25">
      <c r="B109" s="338"/>
      <c r="C109" s="339"/>
      <c r="D109" s="339"/>
      <c r="E109" s="339"/>
      <c r="F109" s="339"/>
      <c r="G109" s="339"/>
      <c r="H109" s="340"/>
    </row>
    <row r="110" spans="2:8" ht="15.6" x14ac:dyDescent="0.25">
      <c r="B110" s="800" t="s">
        <v>636</v>
      </c>
      <c r="C110" s="801"/>
      <c r="D110" s="801"/>
      <c r="E110" s="801"/>
      <c r="F110" s="801"/>
      <c r="G110" s="846"/>
      <c r="H110" s="333">
        <f>H87+H95</f>
        <v>14691.27</v>
      </c>
    </row>
  </sheetData>
  <mergeCells count="124">
    <mergeCell ref="B106:G106"/>
    <mergeCell ref="B108:G108"/>
    <mergeCell ref="B110:G110"/>
    <mergeCell ref="C97:D97"/>
    <mergeCell ref="C98:D98"/>
    <mergeCell ref="C99:D99"/>
    <mergeCell ref="C100:D100"/>
    <mergeCell ref="B101:G101"/>
    <mergeCell ref="C102:H102"/>
    <mergeCell ref="C103:D103"/>
    <mergeCell ref="C104:D104"/>
    <mergeCell ref="C105:D105"/>
    <mergeCell ref="C88:H88"/>
    <mergeCell ref="C89:D89"/>
    <mergeCell ref="C90:D90"/>
    <mergeCell ref="C91:D91"/>
    <mergeCell ref="C92:D92"/>
    <mergeCell ref="C93:D93"/>
    <mergeCell ref="C94:D94"/>
    <mergeCell ref="B95:G95"/>
    <mergeCell ref="C96:H96"/>
    <mergeCell ref="C79:H79"/>
    <mergeCell ref="C80:D80"/>
    <mergeCell ref="C81:D81"/>
    <mergeCell ref="C82:D82"/>
    <mergeCell ref="B83:G83"/>
    <mergeCell ref="C84:H84"/>
    <mergeCell ref="C85:D85"/>
    <mergeCell ref="C86:D86"/>
    <mergeCell ref="B87:G87"/>
    <mergeCell ref="B70:F70"/>
    <mergeCell ref="B71:F71"/>
    <mergeCell ref="B72:F72"/>
    <mergeCell ref="B73:F73"/>
    <mergeCell ref="B74:F74"/>
    <mergeCell ref="B75:F75"/>
    <mergeCell ref="B76:H76"/>
    <mergeCell ref="B77:B78"/>
    <mergeCell ref="C77:D78"/>
    <mergeCell ref="E77:E78"/>
    <mergeCell ref="F77:F78"/>
    <mergeCell ref="G77:H77"/>
    <mergeCell ref="D67:H68"/>
    <mergeCell ref="B66:G66"/>
    <mergeCell ref="C60:D60"/>
    <mergeCell ref="B56:B57"/>
    <mergeCell ref="C56:D57"/>
    <mergeCell ref="E56:E57"/>
    <mergeCell ref="F56:F57"/>
    <mergeCell ref="G56:H56"/>
    <mergeCell ref="B69:H69"/>
    <mergeCell ref="B1:H1"/>
    <mergeCell ref="B47:G47"/>
    <mergeCell ref="B8:H8"/>
    <mergeCell ref="B9:F9"/>
    <mergeCell ref="B10:F10"/>
    <mergeCell ref="B12:F12"/>
    <mergeCell ref="D6:H7"/>
    <mergeCell ref="C19:D19"/>
    <mergeCell ref="C20:D20"/>
    <mergeCell ref="B26:G26"/>
    <mergeCell ref="C27:H27"/>
    <mergeCell ref="B34:G34"/>
    <mergeCell ref="C28:D28"/>
    <mergeCell ref="B2:H2"/>
    <mergeCell ref="C21:D21"/>
    <mergeCell ref="B22:G22"/>
    <mergeCell ref="C23:H23"/>
    <mergeCell ref="C24:D24"/>
    <mergeCell ref="B3:D4"/>
    <mergeCell ref="C18:H18"/>
    <mergeCell ref="B16:B17"/>
    <mergeCell ref="E3:G3"/>
    <mergeCell ref="E4:G4"/>
    <mergeCell ref="C16:D17"/>
    <mergeCell ref="U9:U10"/>
    <mergeCell ref="J11:K11"/>
    <mergeCell ref="J12:K12"/>
    <mergeCell ref="J13:K13"/>
    <mergeCell ref="J9:K10"/>
    <mergeCell ref="T9:T10"/>
    <mergeCell ref="J14:K14"/>
    <mergeCell ref="J15:K15"/>
    <mergeCell ref="J16:K16"/>
    <mergeCell ref="B15:H15"/>
    <mergeCell ref="D50:H51"/>
    <mergeCell ref="B52:H52"/>
    <mergeCell ref="B53:F53"/>
    <mergeCell ref="B54:F54"/>
    <mergeCell ref="C32:D32"/>
    <mergeCell ref="C30:D30"/>
    <mergeCell ref="B11:F11"/>
    <mergeCell ref="B13:F13"/>
    <mergeCell ref="B14:F14"/>
    <mergeCell ref="C37:D37"/>
    <mergeCell ref="C38:D38"/>
    <mergeCell ref="C44:D44"/>
    <mergeCell ref="C42:D42"/>
    <mergeCell ref="B40:G40"/>
    <mergeCell ref="C41:H41"/>
    <mergeCell ref="C43:D43"/>
    <mergeCell ref="C25:D25"/>
    <mergeCell ref="C35:H35"/>
    <mergeCell ref="C36:D36"/>
    <mergeCell ref="C33:D33"/>
    <mergeCell ref="C31:D31"/>
    <mergeCell ref="C29:D29"/>
    <mergeCell ref="E16:E17"/>
    <mergeCell ref="B55:H55"/>
    <mergeCell ref="B65:G65"/>
    <mergeCell ref="C62:H62"/>
    <mergeCell ref="C63:D63"/>
    <mergeCell ref="C39:D39"/>
    <mergeCell ref="B49:G49"/>
    <mergeCell ref="B45:G45"/>
    <mergeCell ref="J17:K17"/>
    <mergeCell ref="C64:D64"/>
    <mergeCell ref="C58:H58"/>
    <mergeCell ref="C59:D59"/>
    <mergeCell ref="B61:G61"/>
    <mergeCell ref="J18:K18"/>
    <mergeCell ref="J19:K19"/>
    <mergeCell ref="F16:F17"/>
    <mergeCell ref="G16:H16"/>
  </mergeCells>
  <phoneticPr fontId="36" type="noConversion"/>
  <printOptions horizontalCentered="1"/>
  <pageMargins left="0.98425196850393704" right="0.39370078740157483" top="0.47244094488188981" bottom="0.47244094488188981" header="0.78740157480314965" footer="0.31496062992125984"/>
  <pageSetup paperSize="9" scale="66" firstPageNumber="7" orientation="portrait" useFirstPageNumber="1" r:id="rId1"/>
  <headerFooter alignWithMargins="0"/>
  <rowBreaks count="1" manualBreakCount="1">
    <brk id="66" min="1"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B4BF6-F9B7-4582-AE59-E1732143CE8D}">
  <dimension ref="B2:AH214"/>
  <sheetViews>
    <sheetView showGridLines="0" zoomScaleNormal="100" zoomScaleSheetLayoutView="85" workbookViewId="0">
      <selection activeCell="H57" sqref="H57"/>
    </sheetView>
  </sheetViews>
  <sheetFormatPr defaultColWidth="9.109375" defaultRowHeight="13.2" x14ac:dyDescent="0.25"/>
  <cols>
    <col min="1" max="1" width="5.5546875" style="349" customWidth="1"/>
    <col min="2" max="2" width="8" style="379" customWidth="1"/>
    <col min="3" max="3" width="9.109375" style="379"/>
    <col min="4" max="4" width="22.88671875" style="379" customWidth="1"/>
    <col min="5" max="5" width="8.6640625" style="379" customWidth="1"/>
    <col min="6" max="6" width="11.109375" style="379" customWidth="1"/>
    <col min="7" max="7" width="11.88671875" style="379" customWidth="1"/>
    <col min="8" max="8" width="13.33203125" style="379" customWidth="1"/>
    <col min="9" max="9" width="16.109375" style="379" bestFit="1" customWidth="1"/>
    <col min="10" max="10" width="9.109375" style="349"/>
    <col min="11" max="11" width="16.6640625" style="349" customWidth="1"/>
    <col min="12" max="12" width="14.88671875" style="349" customWidth="1"/>
    <col min="13" max="13" width="30.88671875" style="349" customWidth="1"/>
    <col min="14" max="14" width="9" style="349" bestFit="1" customWidth="1"/>
    <col min="15" max="15" width="12" style="349" bestFit="1" customWidth="1"/>
    <col min="16" max="18" width="9.109375" style="349" customWidth="1"/>
    <col min="19" max="19" width="13.109375" style="349" customWidth="1"/>
    <col min="20" max="20" width="11.6640625" style="349" customWidth="1"/>
    <col min="21" max="21" width="12.5546875" style="349" customWidth="1"/>
    <col min="22" max="22" width="10.88671875" style="349" hidden="1" customWidth="1"/>
    <col min="23" max="23" width="8.44140625" style="349" hidden="1" customWidth="1"/>
    <col min="24" max="24" width="13.6640625" style="349" customWidth="1"/>
    <col min="25" max="28" width="9.109375" style="349" customWidth="1"/>
    <col min="29" max="29" width="13.109375" style="349" bestFit="1" customWidth="1"/>
    <col min="30" max="30" width="12.88671875" style="349" customWidth="1"/>
    <col min="31" max="31" width="9.109375" style="349" customWidth="1"/>
    <col min="32" max="32" width="10.6640625" style="349" customWidth="1"/>
    <col min="33" max="33" width="12" style="349" customWidth="1"/>
    <col min="34" max="16384" width="9.109375" style="349"/>
  </cols>
  <sheetData>
    <row r="2" spans="2:34" ht="60" customHeight="1" x14ac:dyDescent="0.25">
      <c r="B2" s="853"/>
      <c r="C2" s="853"/>
      <c r="D2" s="853"/>
      <c r="E2" s="853"/>
      <c r="F2" s="853"/>
      <c r="G2" s="853"/>
      <c r="H2" s="853"/>
      <c r="I2" s="853"/>
    </row>
    <row r="3" spans="2:34" ht="15" customHeight="1" x14ac:dyDescent="0.25">
      <c r="B3" s="854" t="s">
        <v>4929</v>
      </c>
      <c r="C3" s="855"/>
      <c r="D3" s="855"/>
      <c r="E3" s="350" t="s">
        <v>429</v>
      </c>
      <c r="F3" s="351"/>
      <c r="G3" s="352"/>
      <c r="H3" s="353"/>
      <c r="I3" s="354" t="s">
        <v>129</v>
      </c>
    </row>
    <row r="4" spans="2:34" ht="30" customHeight="1" x14ac:dyDescent="0.2">
      <c r="B4" s="856"/>
      <c r="C4" s="857"/>
      <c r="D4" s="857"/>
      <c r="E4" s="858" t="str">
        <f>Premissas!$E$7</f>
        <v>SERVIÇOS DE COLETA DOMICILIAR PORTA A PORTA DE RSU</v>
      </c>
      <c r="F4" s="859"/>
      <c r="G4" s="859"/>
      <c r="H4" s="860"/>
      <c r="I4" s="355" t="str">
        <f>Premissas!$E$6</f>
        <v>JUN/2026</v>
      </c>
    </row>
    <row r="5" spans="2:34" ht="6.9" customHeight="1" thickBot="1" x14ac:dyDescent="0.3">
      <c r="B5" s="356"/>
      <c r="C5" s="357"/>
      <c r="D5" s="357"/>
      <c r="E5" s="358"/>
      <c r="F5" s="357"/>
      <c r="G5" s="357"/>
      <c r="H5" s="357"/>
      <c r="I5" s="357"/>
    </row>
    <row r="6" spans="2:34" ht="15" customHeight="1" thickBot="1" x14ac:dyDescent="0.25">
      <c r="B6" s="407" t="s">
        <v>430</v>
      </c>
      <c r="C6" s="408"/>
      <c r="D6" s="851" t="s">
        <v>9357</v>
      </c>
      <c r="E6" s="851"/>
      <c r="F6" s="851"/>
      <c r="G6" s="851"/>
      <c r="H6" s="409" t="s">
        <v>431</v>
      </c>
      <c r="I6" s="536" t="s">
        <v>432</v>
      </c>
      <c r="M6" s="359" t="s">
        <v>433</v>
      </c>
      <c r="N6" s="360"/>
      <c r="O6" s="361"/>
      <c r="P6" s="362"/>
      <c r="Q6" s="362"/>
      <c r="R6" s="362"/>
      <c r="S6" s="362"/>
      <c r="T6" s="362"/>
      <c r="U6" s="362"/>
      <c r="V6" s="362"/>
      <c r="W6" s="362"/>
      <c r="X6" s="362"/>
      <c r="Y6" s="362"/>
      <c r="Z6" s="362"/>
      <c r="AA6" s="362"/>
      <c r="AB6" s="362"/>
      <c r="AC6" s="362"/>
      <c r="AD6" s="362"/>
      <c r="AE6" s="362"/>
      <c r="AF6" s="362"/>
      <c r="AG6" s="362"/>
    </row>
    <row r="7" spans="2:34" ht="15" customHeight="1" thickBot="1" x14ac:dyDescent="0.25">
      <c r="B7" s="849" t="s">
        <v>434</v>
      </c>
      <c r="C7" s="849"/>
      <c r="D7" s="849"/>
      <c r="E7" s="849"/>
      <c r="F7" s="849"/>
      <c r="G7" s="849"/>
      <c r="H7" s="849"/>
      <c r="I7" s="849"/>
      <c r="M7" s="886" t="s">
        <v>435</v>
      </c>
      <c r="N7" s="889" t="s">
        <v>436</v>
      </c>
      <c r="O7" s="892" t="s">
        <v>437</v>
      </c>
      <c r="P7" s="867" t="s">
        <v>438</v>
      </c>
      <c r="Q7" s="868"/>
      <c r="R7" s="868"/>
      <c r="S7" s="868"/>
      <c r="T7" s="868"/>
      <c r="U7" s="868"/>
      <c r="V7" s="868"/>
      <c r="W7" s="878"/>
      <c r="X7" s="864" t="s">
        <v>439</v>
      </c>
      <c r="Y7" s="867" t="s">
        <v>440</v>
      </c>
      <c r="Z7" s="868"/>
      <c r="AA7" s="868"/>
      <c r="AB7" s="868"/>
      <c r="AC7" s="868"/>
      <c r="AD7" s="868"/>
      <c r="AE7" s="868"/>
      <c r="AF7" s="868"/>
      <c r="AG7" s="868"/>
      <c r="AH7" s="861" t="s">
        <v>9364</v>
      </c>
    </row>
    <row r="8" spans="2:34" ht="15" customHeight="1" x14ac:dyDescent="0.2">
      <c r="B8" s="852" t="s">
        <v>12</v>
      </c>
      <c r="C8" s="852" t="s">
        <v>1</v>
      </c>
      <c r="D8" s="852"/>
      <c r="E8" s="852" t="s">
        <v>140</v>
      </c>
      <c r="F8" s="852" t="s">
        <v>139</v>
      </c>
      <c r="G8" s="365" t="s">
        <v>3</v>
      </c>
      <c r="H8" s="852" t="s">
        <v>26</v>
      </c>
      <c r="I8" s="852"/>
      <c r="M8" s="887"/>
      <c r="N8" s="890"/>
      <c r="O8" s="893"/>
      <c r="P8" s="875" t="s">
        <v>441</v>
      </c>
      <c r="Q8" s="869" t="s">
        <v>442</v>
      </c>
      <c r="R8" s="869" t="s">
        <v>443</v>
      </c>
      <c r="S8" s="869" t="s">
        <v>444</v>
      </c>
      <c r="T8" s="872" t="s">
        <v>445</v>
      </c>
      <c r="U8" s="872" t="s">
        <v>446</v>
      </c>
      <c r="V8" s="869" t="s">
        <v>447</v>
      </c>
      <c r="W8" s="883" t="s">
        <v>448</v>
      </c>
      <c r="X8" s="865"/>
      <c r="Y8" s="875" t="s">
        <v>449</v>
      </c>
      <c r="Z8" s="869" t="s">
        <v>450</v>
      </c>
      <c r="AA8" s="869" t="s">
        <v>451</v>
      </c>
      <c r="AB8" s="869" t="s">
        <v>452</v>
      </c>
      <c r="AC8" s="869" t="s">
        <v>9434</v>
      </c>
      <c r="AD8" s="869" t="s">
        <v>9433</v>
      </c>
      <c r="AE8" s="872" t="s">
        <v>453</v>
      </c>
      <c r="AF8" s="869" t="s">
        <v>454</v>
      </c>
      <c r="AG8" s="869" t="s">
        <v>9432</v>
      </c>
      <c r="AH8" s="862"/>
    </row>
    <row r="9" spans="2:34" ht="15" customHeight="1" x14ac:dyDescent="0.2">
      <c r="B9" s="852"/>
      <c r="C9" s="852"/>
      <c r="D9" s="852"/>
      <c r="E9" s="852"/>
      <c r="F9" s="852"/>
      <c r="G9" s="365" t="s">
        <v>22</v>
      </c>
      <c r="H9" s="365" t="s">
        <v>455</v>
      </c>
      <c r="I9" s="366" t="s">
        <v>456</v>
      </c>
      <c r="M9" s="887"/>
      <c r="N9" s="890"/>
      <c r="O9" s="893"/>
      <c r="P9" s="879"/>
      <c r="Q9" s="881"/>
      <c r="R9" s="870"/>
      <c r="S9" s="870"/>
      <c r="T9" s="873"/>
      <c r="U9" s="873"/>
      <c r="V9" s="870"/>
      <c r="W9" s="884"/>
      <c r="X9" s="865"/>
      <c r="Y9" s="876"/>
      <c r="Z9" s="870"/>
      <c r="AA9" s="870"/>
      <c r="AB9" s="870"/>
      <c r="AC9" s="870"/>
      <c r="AD9" s="870"/>
      <c r="AE9" s="873"/>
      <c r="AF9" s="870"/>
      <c r="AG9" s="870"/>
      <c r="AH9" s="862"/>
    </row>
    <row r="10" spans="2:34" ht="15" customHeight="1" thickBot="1" x14ac:dyDescent="0.25">
      <c r="B10" s="410">
        <v>1</v>
      </c>
      <c r="C10" s="850" t="s">
        <v>438</v>
      </c>
      <c r="D10" s="850"/>
      <c r="E10" s="850"/>
      <c r="F10" s="850"/>
      <c r="G10" s="850"/>
      <c r="H10" s="850"/>
      <c r="I10" s="850"/>
      <c r="M10" s="888"/>
      <c r="N10" s="891"/>
      <c r="O10" s="894"/>
      <c r="P10" s="880"/>
      <c r="Q10" s="882"/>
      <c r="R10" s="871"/>
      <c r="S10" s="871"/>
      <c r="T10" s="874"/>
      <c r="U10" s="874"/>
      <c r="V10" s="871"/>
      <c r="W10" s="885"/>
      <c r="X10" s="866"/>
      <c r="Y10" s="877"/>
      <c r="Z10" s="871"/>
      <c r="AA10" s="871"/>
      <c r="AB10" s="871"/>
      <c r="AC10" s="871"/>
      <c r="AD10" s="871"/>
      <c r="AE10" s="874"/>
      <c r="AF10" s="871"/>
      <c r="AG10" s="871"/>
      <c r="AH10" s="863"/>
    </row>
    <row r="11" spans="2:34" ht="15" customHeight="1" x14ac:dyDescent="0.2">
      <c r="B11" s="411" t="s">
        <v>138</v>
      </c>
      <c r="C11" s="847" t="s">
        <v>457</v>
      </c>
      <c r="D11" s="847"/>
      <c r="E11" s="411" t="s">
        <v>5</v>
      </c>
      <c r="F11" s="412">
        <v>1</v>
      </c>
      <c r="G11" s="413">
        <f>$P$11</f>
        <v>2655.24</v>
      </c>
      <c r="H11" s="414">
        <f>F11*G11</f>
        <v>2655.24</v>
      </c>
      <c r="I11" s="414">
        <f>H11</f>
        <v>2655.24</v>
      </c>
      <c r="M11" s="367" t="s">
        <v>9357</v>
      </c>
      <c r="N11" s="363" t="s">
        <v>9520</v>
      </c>
      <c r="O11" s="364">
        <v>2026</v>
      </c>
      <c r="P11" s="368">
        <v>2655.24</v>
      </c>
      <c r="Q11" s="369">
        <v>0.5</v>
      </c>
      <c r="R11" s="369">
        <v>1</v>
      </c>
      <c r="S11" s="369">
        <v>0.4</v>
      </c>
      <c r="T11" s="449">
        <f>Premissas!$I$65*3.33</f>
        <v>86.01</v>
      </c>
      <c r="U11" s="449">
        <f>Premissas!$I$69</f>
        <v>5.5</v>
      </c>
      <c r="V11" s="363"/>
      <c r="W11" s="364"/>
      <c r="X11" s="370">
        <f>IF(S11&gt;0,ENCARGOS2!$F$43,ENCARGOS!$F$43)</f>
        <v>0.7863</v>
      </c>
      <c r="Y11" s="371">
        <v>22.85</v>
      </c>
      <c r="Z11" s="372">
        <v>283.31</v>
      </c>
      <c r="AA11" s="372">
        <v>283.31</v>
      </c>
      <c r="AB11" s="372">
        <v>283.31</v>
      </c>
      <c r="AC11" s="372"/>
      <c r="AD11" s="372">
        <v>76.17</v>
      </c>
      <c r="AE11" s="450">
        <f>BD!$H$13</f>
        <v>18.28</v>
      </c>
      <c r="AF11" s="372">
        <f>BD!$H$10*2</f>
        <v>7.6</v>
      </c>
      <c r="AG11" s="372"/>
      <c r="AH11" s="373">
        <f>BD!$H$43</f>
        <v>262.29000000000002</v>
      </c>
    </row>
    <row r="12" spans="2:34" ht="15" customHeight="1" x14ac:dyDescent="0.2">
      <c r="B12" s="411" t="s">
        <v>164</v>
      </c>
      <c r="C12" s="895" t="s">
        <v>458</v>
      </c>
      <c r="D12" s="896"/>
      <c r="E12" s="411" t="s">
        <v>5</v>
      </c>
      <c r="F12" s="412">
        <f>$T$11</f>
        <v>86.01</v>
      </c>
      <c r="G12" s="413">
        <f>0.2*(G11/220)</f>
        <v>2.41</v>
      </c>
      <c r="H12" s="414"/>
      <c r="I12" s="414">
        <f>F12*G12</f>
        <v>207.28</v>
      </c>
      <c r="L12" s="374"/>
      <c r="M12" s="367" t="s">
        <v>9356</v>
      </c>
      <c r="N12" s="448" t="s">
        <v>9436</v>
      </c>
      <c r="O12" s="364">
        <v>2026</v>
      </c>
      <c r="P12" s="389">
        <v>1683.6</v>
      </c>
      <c r="Q12" s="369">
        <v>0.5</v>
      </c>
      <c r="R12" s="369">
        <v>1</v>
      </c>
      <c r="S12" s="369">
        <v>0.4</v>
      </c>
      <c r="T12" s="449">
        <f>Premissas!$I$65*3.33</f>
        <v>86.01</v>
      </c>
      <c r="U12" s="449">
        <f>Premissas!$I$69</f>
        <v>5.5</v>
      </c>
      <c r="V12" s="363"/>
      <c r="W12" s="364"/>
      <c r="X12" s="370">
        <f>IF(S12&gt;0,ENCARGOS2!$F$43,ENCARGOS!$F$43)</f>
        <v>0.7863</v>
      </c>
      <c r="Y12" s="372">
        <v>22.85</v>
      </c>
      <c r="Z12" s="372">
        <v>283.31</v>
      </c>
      <c r="AA12" s="372">
        <v>283.31</v>
      </c>
      <c r="AB12" s="372">
        <v>283.31</v>
      </c>
      <c r="AC12" s="372"/>
      <c r="AD12" s="372">
        <v>76.17</v>
      </c>
      <c r="AE12" s="450">
        <f>BD!$H$13</f>
        <v>18.28</v>
      </c>
      <c r="AF12" s="372">
        <v>7.6</v>
      </c>
      <c r="AG12" s="372"/>
      <c r="AH12" s="373">
        <f>BD!$H$43</f>
        <v>262.29000000000002</v>
      </c>
    </row>
    <row r="13" spans="2:34" ht="15" customHeight="1" x14ac:dyDescent="0.2">
      <c r="B13" s="411" t="s">
        <v>459</v>
      </c>
      <c r="C13" s="895" t="s">
        <v>9566</v>
      </c>
      <c r="D13" s="896"/>
      <c r="E13" s="411" t="s">
        <v>5</v>
      </c>
      <c r="F13" s="412">
        <v>1</v>
      </c>
      <c r="G13" s="413">
        <f>BD!$H$8*0.4</f>
        <v>648.4</v>
      </c>
      <c r="H13" s="414">
        <f>F13*G13</f>
        <v>648.4</v>
      </c>
      <c r="I13" s="414">
        <f>H13</f>
        <v>648.4</v>
      </c>
      <c r="L13" s="374"/>
      <c r="M13" s="367" t="s">
        <v>9435</v>
      </c>
      <c r="N13" s="448" t="s">
        <v>9436</v>
      </c>
      <c r="O13" s="364">
        <v>2026</v>
      </c>
      <c r="P13" s="390">
        <v>1745.8</v>
      </c>
      <c r="Q13" s="369">
        <v>0.5</v>
      </c>
      <c r="R13" s="369">
        <v>1</v>
      </c>
      <c r="S13" s="369"/>
      <c r="T13" s="449"/>
      <c r="U13" s="448"/>
      <c r="V13" s="363"/>
      <c r="W13" s="364"/>
      <c r="X13" s="370">
        <f>IF(S13&gt;0,ENCARGOS2!$F$43,ENCARGOS!$F$43)</f>
        <v>0.72629999999999995</v>
      </c>
      <c r="Y13" s="372">
        <v>22.85</v>
      </c>
      <c r="Z13" s="372">
        <v>283.31</v>
      </c>
      <c r="AA13" s="372">
        <v>283.31</v>
      </c>
      <c r="AB13" s="372">
        <v>283.31</v>
      </c>
      <c r="AC13" s="372"/>
      <c r="AD13" s="372">
        <v>76.17</v>
      </c>
      <c r="AE13" s="450">
        <f>BD!$H$13</f>
        <v>18.28</v>
      </c>
      <c r="AF13" s="372">
        <v>7.6</v>
      </c>
      <c r="AG13" s="372"/>
      <c r="AH13" s="373">
        <f>BD!$H$43</f>
        <v>262.29000000000002</v>
      </c>
    </row>
    <row r="14" spans="2:34" ht="15" customHeight="1" x14ac:dyDescent="0.2">
      <c r="B14" s="411" t="s">
        <v>461</v>
      </c>
      <c r="C14" s="847" t="s">
        <v>462</v>
      </c>
      <c r="D14" s="847"/>
      <c r="E14" s="411" t="s">
        <v>463</v>
      </c>
      <c r="F14" s="412">
        <f>$U$11</f>
        <v>5.5</v>
      </c>
      <c r="G14" s="413">
        <f>(G11/220)*2</f>
        <v>24.14</v>
      </c>
      <c r="H14" s="414">
        <f>F14*G14</f>
        <v>132.77000000000001</v>
      </c>
      <c r="I14" s="414">
        <f>H14</f>
        <v>132.77000000000001</v>
      </c>
      <c r="L14" s="374"/>
      <c r="M14" s="367" t="s">
        <v>9437</v>
      </c>
      <c r="N14" s="448" t="s">
        <v>9436</v>
      </c>
      <c r="O14" s="364">
        <v>2026</v>
      </c>
      <c r="P14" s="390">
        <v>1745.8</v>
      </c>
      <c r="Q14" s="369">
        <v>0.5</v>
      </c>
      <c r="R14" s="369">
        <v>1</v>
      </c>
      <c r="S14" s="369"/>
      <c r="T14" s="449">
        <f>(183/12)*7</f>
        <v>106.75</v>
      </c>
      <c r="U14" s="448"/>
      <c r="V14" s="363"/>
      <c r="W14" s="364"/>
      <c r="X14" s="370">
        <f>IF(S14&gt;0,ENCARGOS2!$F$43,ENCARGOS!$F$43)</f>
        <v>0.72629999999999995</v>
      </c>
      <c r="Y14" s="372">
        <v>22.85</v>
      </c>
      <c r="Z14" s="372">
        <v>283.31</v>
      </c>
      <c r="AA14" s="372">
        <v>283.31</v>
      </c>
      <c r="AB14" s="372">
        <v>283.31</v>
      </c>
      <c r="AC14" s="372"/>
      <c r="AD14" s="372">
        <v>76.17</v>
      </c>
      <c r="AE14" s="450">
        <f>BD!$H$13</f>
        <v>18.28</v>
      </c>
      <c r="AF14" s="372">
        <v>7.6</v>
      </c>
      <c r="AG14" s="372"/>
      <c r="AH14" s="373">
        <f>BD!$H$43</f>
        <v>262.29000000000002</v>
      </c>
    </row>
    <row r="15" spans="2:34" ht="15" customHeight="1" x14ac:dyDescent="0.2">
      <c r="B15" s="848" t="s">
        <v>464</v>
      </c>
      <c r="C15" s="848"/>
      <c r="D15" s="848"/>
      <c r="E15" s="848"/>
      <c r="F15" s="848"/>
      <c r="G15" s="848"/>
      <c r="H15" s="415">
        <f>SUM(H11:H14)</f>
        <v>3436.41</v>
      </c>
      <c r="I15" s="375">
        <f>SUM(I11:I14)</f>
        <v>3643.69</v>
      </c>
      <c r="L15" s="362"/>
      <c r="M15" s="606" t="s">
        <v>9467</v>
      </c>
      <c r="N15" s="448" t="s">
        <v>9436</v>
      </c>
      <c r="O15" s="364">
        <v>2026</v>
      </c>
      <c r="P15" s="390">
        <v>1870.76</v>
      </c>
      <c r="Q15" s="369">
        <v>0.5</v>
      </c>
      <c r="R15" s="369">
        <v>1</v>
      </c>
      <c r="S15" s="369"/>
      <c r="T15" s="449"/>
      <c r="U15" s="448"/>
      <c r="V15" s="363"/>
      <c r="W15" s="364"/>
      <c r="X15" s="370">
        <f>IF(S15&gt;0,ENCARGOS2!$F$43,ENCARGOS!$F$43)</f>
        <v>0.72629999999999995</v>
      </c>
      <c r="Y15" s="372">
        <v>22.85</v>
      </c>
      <c r="Z15" s="372">
        <v>283.31</v>
      </c>
      <c r="AA15" s="372">
        <v>283.31</v>
      </c>
      <c r="AB15" s="372">
        <v>283.31</v>
      </c>
      <c r="AC15" s="372"/>
      <c r="AD15" s="372">
        <v>76.17</v>
      </c>
      <c r="AE15" s="450">
        <f>BD!$H$13</f>
        <v>18.28</v>
      </c>
      <c r="AF15" s="372">
        <v>7.6</v>
      </c>
      <c r="AG15" s="372"/>
      <c r="AH15" s="373">
        <f>BD!$H$43</f>
        <v>262.29000000000002</v>
      </c>
    </row>
    <row r="16" spans="2:34" ht="15" customHeight="1" x14ac:dyDescent="0.2">
      <c r="B16" s="410">
        <v>2</v>
      </c>
      <c r="C16" s="850" t="s">
        <v>439</v>
      </c>
      <c r="D16" s="850"/>
      <c r="E16" s="850"/>
      <c r="F16" s="416">
        <f>$X$11</f>
        <v>0.7863</v>
      </c>
      <c r="G16" s="417"/>
      <c r="H16" s="417"/>
      <c r="I16" s="417"/>
      <c r="L16" s="362"/>
      <c r="M16" s="606" t="s">
        <v>9468</v>
      </c>
      <c r="N16" s="448" t="s">
        <v>9436</v>
      </c>
      <c r="O16" s="364">
        <v>2026</v>
      </c>
      <c r="P16" s="390">
        <v>2825.7</v>
      </c>
      <c r="Q16" s="369">
        <v>0.5</v>
      </c>
      <c r="R16" s="369">
        <v>1</v>
      </c>
      <c r="S16" s="369"/>
      <c r="T16" s="449"/>
      <c r="U16" s="448"/>
      <c r="V16" s="363"/>
      <c r="W16" s="364"/>
      <c r="X16" s="370">
        <f>IF(S16&gt;0,ENCARGOS2!$F$43,ENCARGOS!$F$43)</f>
        <v>0.72629999999999995</v>
      </c>
      <c r="Y16" s="372">
        <v>22.85</v>
      </c>
      <c r="Z16" s="372">
        <v>283.31</v>
      </c>
      <c r="AA16" s="372">
        <v>283.31</v>
      </c>
      <c r="AB16" s="372">
        <v>283.31</v>
      </c>
      <c r="AC16" s="372"/>
      <c r="AD16" s="372">
        <v>76.17</v>
      </c>
      <c r="AE16" s="450">
        <f>BD!$H$13</f>
        <v>18.28</v>
      </c>
      <c r="AF16" s="372">
        <v>7.6</v>
      </c>
      <c r="AG16" s="372"/>
      <c r="AH16" s="373">
        <f>BD!$H$43</f>
        <v>262.29000000000002</v>
      </c>
    </row>
    <row r="17" spans="2:34" ht="15" customHeight="1" x14ac:dyDescent="0.2">
      <c r="B17" s="411" t="s">
        <v>136</v>
      </c>
      <c r="C17" s="847" t="s">
        <v>465</v>
      </c>
      <c r="D17" s="847"/>
      <c r="E17" s="411" t="s">
        <v>5</v>
      </c>
      <c r="F17" s="414"/>
      <c r="G17" s="418"/>
      <c r="H17" s="418">
        <f>H15*F16</f>
        <v>2702.05</v>
      </c>
      <c r="I17" s="414">
        <f>I15*F16</f>
        <v>2865.03</v>
      </c>
      <c r="L17" s="362"/>
      <c r="M17" s="362"/>
      <c r="N17" s="581"/>
      <c r="O17" s="574"/>
      <c r="P17" s="575"/>
      <c r="Q17" s="576"/>
      <c r="R17" s="576"/>
      <c r="S17" s="576"/>
      <c r="T17" s="577"/>
      <c r="U17" s="574"/>
      <c r="V17" s="577"/>
      <c r="W17" s="577"/>
      <c r="X17" s="582"/>
      <c r="Y17" s="580"/>
      <c r="Z17" s="580"/>
      <c r="AA17" s="580"/>
      <c r="AB17" s="580"/>
      <c r="AC17" s="580"/>
      <c r="AD17" s="580"/>
      <c r="AE17" s="580"/>
      <c r="AF17" s="580"/>
      <c r="AG17" s="580"/>
      <c r="AH17" s="580"/>
    </row>
    <row r="18" spans="2:34" ht="15" customHeight="1" x14ac:dyDescent="0.2">
      <c r="B18" s="848" t="s">
        <v>466</v>
      </c>
      <c r="C18" s="848"/>
      <c r="D18" s="848"/>
      <c r="E18" s="848"/>
      <c r="F18" s="848"/>
      <c r="G18" s="848"/>
      <c r="H18" s="419">
        <f>SUM(H17)</f>
        <v>2702.05</v>
      </c>
      <c r="I18" s="375">
        <f>SUM(I17:I17)</f>
        <v>2865.03</v>
      </c>
      <c r="L18" s="374"/>
      <c r="M18" s="362"/>
      <c r="N18" s="581"/>
      <c r="O18" s="574"/>
      <c r="P18" s="575"/>
      <c r="Q18" s="576"/>
      <c r="R18" s="576"/>
      <c r="S18" s="576"/>
      <c r="T18" s="577"/>
      <c r="U18" s="574"/>
      <c r="V18" s="578"/>
      <c r="W18" s="578"/>
      <c r="X18" s="579"/>
      <c r="Y18" s="575"/>
      <c r="Z18" s="575"/>
      <c r="AA18" s="575"/>
      <c r="AB18" s="575"/>
      <c r="AC18" s="575"/>
      <c r="AD18" s="575"/>
      <c r="AE18" s="575"/>
      <c r="AF18" s="575"/>
      <c r="AG18" s="575"/>
      <c r="AH18" s="575"/>
    </row>
    <row r="19" spans="2:34" ht="15" customHeight="1" x14ac:dyDescent="0.2">
      <c r="B19" s="410">
        <v>3</v>
      </c>
      <c r="C19" s="850" t="s">
        <v>467</v>
      </c>
      <c r="D19" s="850"/>
      <c r="E19" s="850"/>
      <c r="F19" s="850"/>
      <c r="G19" s="850"/>
      <c r="H19" s="850"/>
      <c r="I19" s="850"/>
      <c r="K19" s="376"/>
      <c r="L19" s="374"/>
      <c r="M19" s="362"/>
      <c r="N19" s="581"/>
      <c r="O19" s="574"/>
      <c r="P19" s="575"/>
      <c r="Q19" s="576"/>
      <c r="R19" s="576"/>
      <c r="S19" s="576"/>
      <c r="T19" s="577"/>
      <c r="U19" s="574"/>
      <c r="V19" s="578"/>
      <c r="W19" s="578"/>
      <c r="X19" s="579"/>
      <c r="Y19" s="575"/>
      <c r="Z19" s="575"/>
      <c r="AA19" s="575"/>
      <c r="AB19" s="575"/>
      <c r="AC19" s="575"/>
      <c r="AD19" s="575"/>
      <c r="AE19" s="575"/>
      <c r="AF19" s="575"/>
      <c r="AG19" s="575"/>
      <c r="AH19" s="575"/>
    </row>
    <row r="20" spans="2:34" ht="15" customHeight="1" x14ac:dyDescent="0.2">
      <c r="B20" s="411" t="s">
        <v>134</v>
      </c>
      <c r="C20" s="847" t="s">
        <v>468</v>
      </c>
      <c r="D20" s="847"/>
      <c r="E20" s="411" t="s">
        <v>5</v>
      </c>
      <c r="F20" s="412">
        <v>1</v>
      </c>
      <c r="G20" s="420">
        <f>$AD$11</f>
        <v>76.17</v>
      </c>
      <c r="H20" s="414">
        <f t="shared" ref="H20" si="0">F20*G20</f>
        <v>76.17</v>
      </c>
      <c r="I20" s="414">
        <f t="shared" ref="I20:I26" si="1">H20</f>
        <v>76.17</v>
      </c>
      <c r="L20" s="362"/>
      <c r="M20" s="362"/>
      <c r="N20" s="581"/>
      <c r="O20" s="574"/>
      <c r="P20" s="575"/>
      <c r="Q20" s="576"/>
      <c r="R20" s="576"/>
      <c r="S20" s="576"/>
      <c r="T20" s="577"/>
      <c r="U20" s="574"/>
      <c r="V20" s="377"/>
      <c r="W20" s="377"/>
      <c r="X20" s="579"/>
      <c r="Y20" s="575"/>
      <c r="Z20" s="575"/>
      <c r="AA20" s="575"/>
      <c r="AB20" s="575"/>
      <c r="AC20" s="575"/>
      <c r="AD20" s="575"/>
      <c r="AE20" s="575"/>
      <c r="AF20" s="575"/>
      <c r="AG20" s="575"/>
      <c r="AH20" s="575"/>
    </row>
    <row r="21" spans="2:34" ht="15" customHeight="1" x14ac:dyDescent="0.2">
      <c r="B21" s="411" t="s">
        <v>159</v>
      </c>
      <c r="C21" s="847" t="s">
        <v>469</v>
      </c>
      <c r="D21" s="847"/>
      <c r="E21" s="411" t="s">
        <v>5</v>
      </c>
      <c r="F21" s="414">
        <f>Premissas!$I$65</f>
        <v>25.83</v>
      </c>
      <c r="G21" s="420">
        <f>$Y$11</f>
        <v>22.85</v>
      </c>
      <c r="H21" s="414">
        <f>(F21*G21)-((F21*G21)*0.1)</f>
        <v>531.19000000000005</v>
      </c>
      <c r="I21" s="414">
        <f t="shared" si="1"/>
        <v>531.19000000000005</v>
      </c>
      <c r="L21" s="362"/>
      <c r="M21" s="362"/>
      <c r="N21" s="581"/>
      <c r="O21" s="574"/>
      <c r="P21" s="575"/>
      <c r="Q21" s="576"/>
      <c r="R21" s="576"/>
      <c r="S21" s="576"/>
      <c r="T21" s="577"/>
      <c r="U21" s="584"/>
      <c r="V21" s="377"/>
      <c r="W21" s="377"/>
      <c r="X21" s="579"/>
      <c r="Y21" s="575"/>
      <c r="Z21" s="575"/>
      <c r="AA21" s="575"/>
      <c r="AB21" s="575"/>
      <c r="AC21" s="575"/>
      <c r="AD21" s="575"/>
      <c r="AE21" s="575"/>
      <c r="AF21" s="575"/>
      <c r="AG21" s="575"/>
      <c r="AH21" s="575"/>
    </row>
    <row r="22" spans="2:34" ht="15" customHeight="1" x14ac:dyDescent="0.2">
      <c r="B22" s="411" t="s">
        <v>157</v>
      </c>
      <c r="C22" s="847" t="s">
        <v>471</v>
      </c>
      <c r="D22" s="847"/>
      <c r="E22" s="411" t="s">
        <v>5</v>
      </c>
      <c r="F22" s="414">
        <v>1</v>
      </c>
      <c r="G22" s="420">
        <f>$Z$12</f>
        <v>283.31</v>
      </c>
      <c r="H22" s="414">
        <f>(F22*G22)-((F22*G22)*0.1)</f>
        <v>254.98</v>
      </c>
      <c r="I22" s="414">
        <f t="shared" si="1"/>
        <v>254.98</v>
      </c>
      <c r="L22" s="362"/>
      <c r="M22" s="362"/>
      <c r="N22" s="581"/>
      <c r="O22" s="574"/>
      <c r="P22" s="575"/>
      <c r="Q22" s="576"/>
      <c r="R22" s="576"/>
      <c r="S22" s="576"/>
      <c r="T22" s="577"/>
      <c r="U22" s="584"/>
      <c r="V22" s="377"/>
      <c r="W22" s="377"/>
      <c r="X22" s="579"/>
      <c r="Y22" s="575"/>
      <c r="Z22" s="575"/>
      <c r="AA22" s="575"/>
      <c r="AB22" s="575"/>
      <c r="AC22" s="575"/>
      <c r="AD22" s="575"/>
      <c r="AE22" s="575"/>
      <c r="AF22" s="575"/>
      <c r="AG22" s="575"/>
      <c r="AH22" s="575"/>
    </row>
    <row r="23" spans="2:34" ht="15" customHeight="1" x14ac:dyDescent="0.2">
      <c r="B23" s="411" t="s">
        <v>155</v>
      </c>
      <c r="C23" s="847" t="s">
        <v>472</v>
      </c>
      <c r="D23" s="847"/>
      <c r="E23" s="411" t="s">
        <v>5</v>
      </c>
      <c r="F23" s="414">
        <f>1/12</f>
        <v>0.08</v>
      </c>
      <c r="G23" s="420">
        <f>$AA$12+$AB$12</f>
        <v>566.62</v>
      </c>
      <c r="H23" s="414">
        <f>(F23*G23)-((F23*G23)*0.1)</f>
        <v>40.799999999999997</v>
      </c>
      <c r="I23" s="414">
        <f t="shared" si="1"/>
        <v>40.799999999999997</v>
      </c>
      <c r="L23" s="362"/>
      <c r="M23" s="362"/>
      <c r="N23" s="581"/>
      <c r="O23" s="574"/>
      <c r="P23" s="575"/>
      <c r="Q23" s="576"/>
      <c r="R23" s="576"/>
      <c r="S23" s="576"/>
      <c r="T23" s="577"/>
      <c r="U23" s="574"/>
      <c r="V23" s="377"/>
      <c r="W23" s="377"/>
      <c r="X23" s="579"/>
      <c r="Y23" s="575"/>
      <c r="Z23" s="575"/>
      <c r="AA23" s="575"/>
      <c r="AB23" s="575"/>
      <c r="AC23" s="575"/>
      <c r="AD23" s="575"/>
      <c r="AE23" s="575"/>
      <c r="AF23" s="575"/>
      <c r="AG23" s="575"/>
      <c r="AH23" s="575"/>
    </row>
    <row r="24" spans="2:34" ht="15" customHeight="1" x14ac:dyDescent="0.2">
      <c r="B24" s="411" t="s">
        <v>470</v>
      </c>
      <c r="C24" s="847" t="s">
        <v>475</v>
      </c>
      <c r="D24" s="847"/>
      <c r="E24" s="411" t="s">
        <v>133</v>
      </c>
      <c r="F24" s="414">
        <f>Premissas!$I$65</f>
        <v>25.83</v>
      </c>
      <c r="G24" s="420">
        <f>$AF$11</f>
        <v>7.6</v>
      </c>
      <c r="H24" s="414">
        <f>IF(G24=0,0,F24*G24-0.06*G11)</f>
        <v>36.99</v>
      </c>
      <c r="I24" s="414">
        <f t="shared" si="1"/>
        <v>36.99</v>
      </c>
      <c r="L24" s="362"/>
      <c r="M24" s="362"/>
      <c r="N24" s="581"/>
      <c r="O24" s="574"/>
      <c r="P24" s="575"/>
      <c r="Q24" s="576"/>
      <c r="R24" s="576"/>
      <c r="S24" s="576"/>
      <c r="T24" s="583"/>
      <c r="U24" s="574"/>
      <c r="V24" s="377"/>
      <c r="W24" s="377"/>
      <c r="X24" s="579"/>
      <c r="Y24" s="575"/>
      <c r="Z24" s="575"/>
      <c r="AA24" s="575"/>
      <c r="AB24" s="575"/>
      <c r="AC24" s="575"/>
      <c r="AD24" s="575"/>
      <c r="AE24" s="575"/>
      <c r="AF24" s="575"/>
      <c r="AG24" s="575"/>
      <c r="AH24" s="575"/>
    </row>
    <row r="25" spans="2:34" ht="15" customHeight="1" x14ac:dyDescent="0.2">
      <c r="B25" s="411" t="s">
        <v>153</v>
      </c>
      <c r="C25" s="847" t="s">
        <v>477</v>
      </c>
      <c r="D25" s="847"/>
      <c r="E25" s="411" t="s">
        <v>5</v>
      </c>
      <c r="F25" s="412">
        <v>1</v>
      </c>
      <c r="G25" s="420">
        <f>$AE$11</f>
        <v>18.28</v>
      </c>
      <c r="H25" s="414">
        <f t="shared" ref="H25:H26" si="2">F25*G25</f>
        <v>18.28</v>
      </c>
      <c r="I25" s="414">
        <f t="shared" si="1"/>
        <v>18.28</v>
      </c>
      <c r="L25" s="374"/>
      <c r="M25" s="362"/>
      <c r="N25" s="377"/>
      <c r="O25" s="585"/>
      <c r="P25" s="575"/>
      <c r="Q25" s="576"/>
      <c r="R25" s="576"/>
      <c r="S25" s="576"/>
      <c r="T25" s="574"/>
      <c r="U25" s="574"/>
      <c r="V25" s="377"/>
      <c r="W25" s="377"/>
      <c r="X25" s="579"/>
      <c r="Y25" s="575"/>
      <c r="Z25" s="575"/>
      <c r="AA25" s="575"/>
      <c r="AB25" s="575"/>
      <c r="AC25" s="575"/>
      <c r="AD25" s="575"/>
      <c r="AE25" s="575"/>
      <c r="AF25" s="575"/>
      <c r="AG25" s="575"/>
      <c r="AH25" s="575"/>
    </row>
    <row r="26" spans="2:34" ht="15" customHeight="1" x14ac:dyDescent="0.2">
      <c r="B26" s="411" t="s">
        <v>473</v>
      </c>
      <c r="C26" s="847" t="s">
        <v>9362</v>
      </c>
      <c r="D26" s="847"/>
      <c r="E26" s="411" t="s">
        <v>5</v>
      </c>
      <c r="F26" s="412">
        <v>1</v>
      </c>
      <c r="G26" s="420">
        <f>$AH$11</f>
        <v>262.29000000000002</v>
      </c>
      <c r="H26" s="414">
        <f t="shared" si="2"/>
        <v>262.29000000000002</v>
      </c>
      <c r="I26" s="414">
        <f t="shared" si="1"/>
        <v>262.29000000000002</v>
      </c>
      <c r="L26" s="362"/>
      <c r="M26" s="362"/>
      <c r="N26" s="377"/>
      <c r="O26" s="585"/>
      <c r="P26" s="575"/>
      <c r="Q26" s="576"/>
      <c r="R26" s="576"/>
      <c r="S26" s="576"/>
      <c r="T26" s="574"/>
      <c r="U26" s="574"/>
      <c r="V26" s="377"/>
      <c r="W26" s="377"/>
      <c r="X26" s="579"/>
      <c r="Y26" s="575"/>
      <c r="Z26" s="575"/>
      <c r="AA26" s="575"/>
      <c r="AB26" s="575"/>
      <c r="AC26" s="575"/>
      <c r="AD26" s="575"/>
      <c r="AE26" s="575"/>
      <c r="AF26" s="575"/>
      <c r="AG26" s="575"/>
      <c r="AH26" s="575"/>
    </row>
    <row r="27" spans="2:34" ht="15" customHeight="1" x14ac:dyDescent="0.2">
      <c r="B27" s="848" t="s">
        <v>479</v>
      </c>
      <c r="C27" s="848"/>
      <c r="D27" s="848"/>
      <c r="E27" s="848"/>
      <c r="F27" s="848"/>
      <c r="G27" s="848"/>
      <c r="H27" s="415">
        <f>SUM(H20:H26)</f>
        <v>1220.7</v>
      </c>
      <c r="I27" s="375">
        <f>SUM(I20:I26)</f>
        <v>1220.7</v>
      </c>
      <c r="L27" s="374"/>
      <c r="M27" s="362"/>
      <c r="N27" s="377"/>
      <c r="O27" s="377"/>
      <c r="P27" s="575"/>
      <c r="Q27" s="377"/>
      <c r="R27" s="377"/>
      <c r="S27" s="377"/>
      <c r="T27" s="574"/>
      <c r="U27" s="574"/>
      <c r="V27" s="377"/>
      <c r="W27" s="377"/>
      <c r="X27" s="377"/>
      <c r="Y27" s="575"/>
      <c r="Z27" s="575"/>
      <c r="AA27" s="575"/>
      <c r="AB27" s="575"/>
      <c r="AC27" s="575"/>
      <c r="AD27" s="575"/>
      <c r="AE27" s="575"/>
      <c r="AF27" s="575"/>
      <c r="AG27" s="575"/>
      <c r="AH27" s="575"/>
    </row>
    <row r="28" spans="2:34" ht="15" customHeight="1" x14ac:dyDescent="0.2">
      <c r="B28" s="410">
        <v>4</v>
      </c>
      <c r="C28" s="850" t="s">
        <v>480</v>
      </c>
      <c r="D28" s="850"/>
      <c r="E28" s="850"/>
      <c r="F28" s="850"/>
      <c r="G28" s="850"/>
      <c r="H28" s="850"/>
      <c r="I28" s="850"/>
      <c r="L28" s="374"/>
    </row>
    <row r="29" spans="2:34" ht="15" customHeight="1" x14ac:dyDescent="0.2">
      <c r="B29" s="411" t="s">
        <v>132</v>
      </c>
      <c r="C29" s="847" t="s">
        <v>9447</v>
      </c>
      <c r="D29" s="847"/>
      <c r="E29" s="411" t="s">
        <v>133</v>
      </c>
      <c r="F29" s="412">
        <f>4/12</f>
        <v>0.33300000000000002</v>
      </c>
      <c r="G29" s="413">
        <f>BD!$H$16</f>
        <v>197.78</v>
      </c>
      <c r="H29" s="414">
        <f>F29*G29</f>
        <v>65.86</v>
      </c>
      <c r="I29" s="414">
        <f>H29</f>
        <v>65.86</v>
      </c>
      <c r="M29" s="586"/>
      <c r="N29" s="586"/>
    </row>
    <row r="30" spans="2:34" ht="15" customHeight="1" x14ac:dyDescent="0.2">
      <c r="B30" s="411" t="s">
        <v>9446</v>
      </c>
      <c r="C30" s="847" t="s">
        <v>9448</v>
      </c>
      <c r="D30" s="847"/>
      <c r="E30" s="411" t="s">
        <v>133</v>
      </c>
      <c r="F30" s="412">
        <f>4/12</f>
        <v>0.33300000000000002</v>
      </c>
      <c r="G30" s="413">
        <f>BD!$H$19</f>
        <v>25.09</v>
      </c>
      <c r="H30" s="414">
        <f>F30*G30</f>
        <v>8.35</v>
      </c>
      <c r="I30" s="414">
        <f>H30</f>
        <v>8.35</v>
      </c>
      <c r="M30" s="586"/>
      <c r="N30" s="586"/>
      <c r="O30" s="586"/>
    </row>
    <row r="31" spans="2:34" ht="15" customHeight="1" x14ac:dyDescent="0.2">
      <c r="B31" s="848" t="s">
        <v>481</v>
      </c>
      <c r="C31" s="848"/>
      <c r="D31" s="848"/>
      <c r="E31" s="848"/>
      <c r="F31" s="848"/>
      <c r="G31" s="848"/>
      <c r="H31" s="415">
        <f>SUM(H29:H30)</f>
        <v>74.209999999999994</v>
      </c>
      <c r="I31" s="375">
        <f>SUM(I29:I30)</f>
        <v>74.209999999999994</v>
      </c>
      <c r="M31" s="586"/>
      <c r="N31" s="586"/>
      <c r="O31" s="586"/>
    </row>
    <row r="32" spans="2:34" ht="15" customHeight="1" x14ac:dyDescent="0.2">
      <c r="B32" s="410">
        <v>5</v>
      </c>
      <c r="C32" s="850" t="s">
        <v>482</v>
      </c>
      <c r="D32" s="850"/>
      <c r="E32" s="850"/>
      <c r="F32" s="850"/>
      <c r="G32" s="850"/>
      <c r="H32" s="850"/>
      <c r="I32" s="850"/>
      <c r="M32" s="586"/>
      <c r="N32" s="586"/>
      <c r="O32" s="586"/>
      <c r="R32" s="587"/>
    </row>
    <row r="33" spans="2:34" ht="15" customHeight="1" x14ac:dyDescent="0.2">
      <c r="B33" s="411" t="s">
        <v>147</v>
      </c>
      <c r="C33" s="847" t="s">
        <v>9412</v>
      </c>
      <c r="D33" s="847"/>
      <c r="E33" s="411" t="s">
        <v>133</v>
      </c>
      <c r="F33" s="412">
        <f>4/12</f>
        <v>0.33300000000000002</v>
      </c>
      <c r="G33" s="420">
        <f>BD!$H$17</f>
        <v>84.61</v>
      </c>
      <c r="H33" s="414">
        <f>F33*G33</f>
        <v>28.18</v>
      </c>
      <c r="I33" s="414">
        <f>H33</f>
        <v>28.18</v>
      </c>
      <c r="M33" s="588"/>
      <c r="O33" s="574"/>
    </row>
    <row r="34" spans="2:34" ht="15" customHeight="1" x14ac:dyDescent="0.2">
      <c r="B34" s="411" t="s">
        <v>162</v>
      </c>
      <c r="C34" s="847" t="s">
        <v>483</v>
      </c>
      <c r="D34" s="847"/>
      <c r="E34" s="411" t="s">
        <v>133</v>
      </c>
      <c r="F34" s="412">
        <f>4/12</f>
        <v>0.33300000000000002</v>
      </c>
      <c r="G34" s="420">
        <f>BD!$H$20</f>
        <v>23.01</v>
      </c>
      <c r="H34" s="414">
        <f t="shared" ref="H34" si="3">F34*G34</f>
        <v>7.66</v>
      </c>
      <c r="I34" s="414">
        <f t="shared" ref="I34" si="4">H34</f>
        <v>7.66</v>
      </c>
      <c r="N34" s="581"/>
      <c r="O34" s="574"/>
    </row>
    <row r="35" spans="2:34" ht="15" customHeight="1" x14ac:dyDescent="0.2">
      <c r="B35" s="411" t="s">
        <v>484</v>
      </c>
      <c r="C35" s="847" t="s">
        <v>6313</v>
      </c>
      <c r="D35" s="847"/>
      <c r="E35" s="411" t="s">
        <v>133</v>
      </c>
      <c r="F35" s="412">
        <v>1</v>
      </c>
      <c r="G35" s="420">
        <f>BD!$H$24</f>
        <v>246.94</v>
      </c>
      <c r="H35" s="414">
        <f>F35*G35</f>
        <v>246.94</v>
      </c>
      <c r="I35" s="414">
        <f>H35</f>
        <v>246.94</v>
      </c>
    </row>
    <row r="36" spans="2:34" ht="15" customHeight="1" x14ac:dyDescent="0.2">
      <c r="B36" s="411" t="s">
        <v>485</v>
      </c>
      <c r="C36" s="847" t="s">
        <v>9449</v>
      </c>
      <c r="D36" s="847"/>
      <c r="E36" s="411" t="s">
        <v>494</v>
      </c>
      <c r="F36" s="412">
        <v>1</v>
      </c>
      <c r="G36" s="420">
        <f>BD!$H$18</f>
        <v>12.79</v>
      </c>
      <c r="H36" s="414">
        <f t="shared" ref="H36" si="5">F36*G36</f>
        <v>12.79</v>
      </c>
      <c r="I36" s="414">
        <f t="shared" ref="I36" si="6">H36</f>
        <v>12.79</v>
      </c>
      <c r="M36" s="362"/>
      <c r="N36" s="377"/>
      <c r="O36" s="377"/>
      <c r="P36" s="377"/>
      <c r="Q36" s="377"/>
      <c r="R36" s="377"/>
      <c r="S36" s="377"/>
      <c r="T36" s="377"/>
      <c r="U36" s="377"/>
      <c r="V36" s="377"/>
      <c r="W36" s="377"/>
      <c r="X36" s="377"/>
      <c r="Y36" s="377"/>
      <c r="Z36" s="377"/>
      <c r="AA36" s="377"/>
      <c r="AB36" s="377"/>
      <c r="AC36" s="377"/>
      <c r="AD36" s="377"/>
      <c r="AE36" s="377"/>
      <c r="AF36" s="377"/>
      <c r="AG36" s="377"/>
      <c r="AH36" s="378"/>
    </row>
    <row r="37" spans="2:34" ht="15" customHeight="1" x14ac:dyDescent="0.2">
      <c r="B37" s="411"/>
      <c r="C37" s="847"/>
      <c r="D37" s="847"/>
      <c r="E37" s="411"/>
      <c r="F37" s="412"/>
      <c r="G37" s="420"/>
      <c r="H37" s="414">
        <f>F37*G37</f>
        <v>0</v>
      </c>
      <c r="I37" s="414">
        <f>H37</f>
        <v>0</v>
      </c>
      <c r="M37" s="362"/>
      <c r="N37" s="377"/>
      <c r="O37" s="377"/>
      <c r="P37" s="377"/>
      <c r="Q37" s="377"/>
      <c r="R37" s="377"/>
      <c r="S37" s="377"/>
      <c r="T37" s="377"/>
      <c r="U37" s="377"/>
      <c r="V37" s="377"/>
      <c r="W37" s="377"/>
      <c r="X37" s="377"/>
      <c r="Y37" s="377"/>
      <c r="Z37" s="377"/>
      <c r="AA37" s="377"/>
      <c r="AB37" s="377"/>
      <c r="AC37" s="377"/>
      <c r="AD37" s="377"/>
      <c r="AE37" s="377"/>
      <c r="AF37" s="377"/>
      <c r="AG37" s="377"/>
      <c r="AH37" s="378"/>
    </row>
    <row r="38" spans="2:34" ht="15" customHeight="1" x14ac:dyDescent="0.2">
      <c r="B38" s="848" t="s">
        <v>490</v>
      </c>
      <c r="C38" s="848"/>
      <c r="D38" s="848"/>
      <c r="E38" s="848"/>
      <c r="F38" s="848"/>
      <c r="G38" s="848"/>
      <c r="H38" s="415">
        <f>SUM(H33:H37)</f>
        <v>295.57</v>
      </c>
      <c r="I38" s="375">
        <f>SUM(I33:I37)</f>
        <v>295.57</v>
      </c>
      <c r="M38" s="362"/>
      <c r="N38" s="377"/>
      <c r="O38" s="377"/>
      <c r="P38" s="377"/>
      <c r="Q38" s="377"/>
      <c r="R38" s="377"/>
      <c r="S38" s="377"/>
      <c r="T38" s="377"/>
      <c r="U38" s="377"/>
      <c r="V38" s="377"/>
      <c r="W38" s="377"/>
      <c r="X38" s="377"/>
      <c r="Y38" s="377"/>
      <c r="Z38" s="377"/>
      <c r="AA38" s="377"/>
      <c r="AB38" s="377"/>
      <c r="AC38" s="377"/>
      <c r="AD38" s="377"/>
      <c r="AE38" s="377"/>
      <c r="AF38" s="377"/>
      <c r="AG38" s="377"/>
      <c r="AH38" s="378"/>
    </row>
    <row r="39" spans="2:34" ht="15" customHeight="1" x14ac:dyDescent="0.2">
      <c r="B39" s="849" t="s">
        <v>491</v>
      </c>
      <c r="C39" s="849"/>
      <c r="D39" s="849"/>
      <c r="E39" s="849"/>
      <c r="F39" s="849"/>
      <c r="G39" s="849"/>
      <c r="H39" s="421">
        <f>H15+H18+H27+H31+H38</f>
        <v>7728.94</v>
      </c>
      <c r="I39" s="421">
        <f>I15+I18+I27+I31+I38</f>
        <v>8099.2</v>
      </c>
      <c r="M39" s="362"/>
      <c r="N39" s="377"/>
      <c r="O39" s="377"/>
      <c r="P39" s="377"/>
      <c r="Q39" s="377"/>
      <c r="R39" s="377"/>
      <c r="S39" s="377"/>
      <c r="T39" s="377"/>
      <c r="U39" s="377"/>
      <c r="V39" s="377"/>
      <c r="W39" s="377"/>
      <c r="X39" s="377"/>
      <c r="Y39" s="377"/>
      <c r="Z39" s="377"/>
      <c r="AA39" s="377"/>
      <c r="AB39" s="377"/>
      <c r="AC39" s="377"/>
      <c r="AD39" s="377"/>
      <c r="AE39" s="377"/>
      <c r="AF39" s="377"/>
      <c r="AG39" s="377"/>
      <c r="AH39" s="378"/>
    </row>
    <row r="40" spans="2:34" ht="15" customHeight="1" x14ac:dyDescent="0.2">
      <c r="B40" s="407" t="s">
        <v>430</v>
      </c>
      <c r="C40" s="408"/>
      <c r="D40" s="851" t="s">
        <v>9356</v>
      </c>
      <c r="E40" s="851"/>
      <c r="F40" s="851"/>
      <c r="G40" s="851"/>
      <c r="H40" s="409" t="s">
        <v>431</v>
      </c>
      <c r="I40" s="536" t="s">
        <v>432</v>
      </c>
      <c r="M40" s="362"/>
      <c r="N40" s="377"/>
      <c r="O40" s="377"/>
      <c r="P40" s="377"/>
      <c r="Q40" s="377"/>
      <c r="R40" s="377"/>
      <c r="S40" s="377"/>
      <c r="T40" s="377"/>
      <c r="U40" s="377"/>
      <c r="V40" s="377"/>
      <c r="W40" s="377"/>
      <c r="X40" s="377"/>
      <c r="Y40" s="377"/>
      <c r="Z40" s="377"/>
      <c r="AA40" s="377"/>
      <c r="AB40" s="377"/>
      <c r="AC40" s="377"/>
      <c r="AD40" s="377"/>
      <c r="AE40" s="377"/>
      <c r="AF40" s="377"/>
      <c r="AG40" s="377"/>
      <c r="AH40" s="378"/>
    </row>
    <row r="41" spans="2:34" ht="15" customHeight="1" x14ac:dyDescent="0.2">
      <c r="B41" s="849" t="s">
        <v>434</v>
      </c>
      <c r="C41" s="849"/>
      <c r="D41" s="849"/>
      <c r="E41" s="849"/>
      <c r="F41" s="849"/>
      <c r="G41" s="849"/>
      <c r="H41" s="849"/>
      <c r="I41" s="849"/>
      <c r="M41" s="362"/>
      <c r="N41" s="377"/>
      <c r="O41" s="377"/>
      <c r="P41" s="377"/>
      <c r="Q41" s="377"/>
      <c r="R41" s="377"/>
      <c r="S41" s="377"/>
      <c r="T41" s="377"/>
      <c r="U41" s="377"/>
      <c r="V41" s="377"/>
      <c r="W41" s="377"/>
      <c r="X41" s="377"/>
      <c r="Y41" s="377"/>
      <c r="Z41" s="377"/>
      <c r="AA41" s="377"/>
      <c r="AB41" s="377"/>
      <c r="AC41" s="377"/>
      <c r="AD41" s="377"/>
      <c r="AE41" s="377"/>
      <c r="AF41" s="377"/>
      <c r="AG41" s="377"/>
      <c r="AH41" s="378"/>
    </row>
    <row r="42" spans="2:34" ht="15" customHeight="1" x14ac:dyDescent="0.2">
      <c r="B42" s="852" t="s">
        <v>12</v>
      </c>
      <c r="C42" s="852" t="s">
        <v>1</v>
      </c>
      <c r="D42" s="852"/>
      <c r="E42" s="852" t="s">
        <v>140</v>
      </c>
      <c r="F42" s="852" t="s">
        <v>139</v>
      </c>
      <c r="G42" s="365" t="s">
        <v>3</v>
      </c>
      <c r="H42" s="852" t="s">
        <v>26</v>
      </c>
      <c r="I42" s="852"/>
      <c r="M42" s="362"/>
      <c r="N42" s="377"/>
      <c r="O42" s="377"/>
      <c r="P42" s="377"/>
      <c r="Q42" s="377"/>
      <c r="R42" s="377"/>
      <c r="S42" s="377"/>
      <c r="T42" s="377"/>
      <c r="U42" s="377"/>
      <c r="V42" s="377"/>
      <c r="W42" s="377"/>
      <c r="X42" s="377"/>
      <c r="Y42" s="377"/>
      <c r="Z42" s="377"/>
      <c r="AA42" s="377"/>
      <c r="AB42" s="377"/>
      <c r="AC42" s="377"/>
      <c r="AD42" s="377"/>
      <c r="AE42" s="377"/>
      <c r="AF42" s="377"/>
      <c r="AG42" s="377"/>
      <c r="AH42" s="378"/>
    </row>
    <row r="43" spans="2:34" ht="15" customHeight="1" x14ac:dyDescent="0.2">
      <c r="B43" s="852"/>
      <c r="C43" s="852"/>
      <c r="D43" s="852"/>
      <c r="E43" s="852"/>
      <c r="F43" s="852"/>
      <c r="G43" s="365" t="s">
        <v>22</v>
      </c>
      <c r="H43" s="365" t="s">
        <v>455</v>
      </c>
      <c r="I43" s="366" t="s">
        <v>456</v>
      </c>
      <c r="M43" s="362"/>
      <c r="N43" s="377"/>
      <c r="O43" s="377"/>
      <c r="P43" s="377"/>
      <c r="Q43" s="377"/>
      <c r="R43" s="377"/>
      <c r="S43" s="377"/>
      <c r="T43" s="377"/>
      <c r="U43" s="377"/>
      <c r="V43" s="377"/>
      <c r="W43" s="377"/>
      <c r="X43" s="377"/>
      <c r="Y43" s="377"/>
      <c r="Z43" s="377"/>
      <c r="AA43" s="377"/>
      <c r="AB43" s="377"/>
      <c r="AC43" s="377"/>
      <c r="AD43" s="377"/>
      <c r="AE43" s="377"/>
      <c r="AF43" s="377"/>
      <c r="AG43" s="377"/>
      <c r="AH43" s="378"/>
    </row>
    <row r="44" spans="2:34" ht="15" customHeight="1" x14ac:dyDescent="0.2">
      <c r="B44" s="410">
        <v>1</v>
      </c>
      <c r="C44" s="850" t="s">
        <v>438</v>
      </c>
      <c r="D44" s="850"/>
      <c r="E44" s="850"/>
      <c r="F44" s="850"/>
      <c r="G44" s="850"/>
      <c r="H44" s="850"/>
      <c r="I44" s="850"/>
      <c r="M44" s="362"/>
      <c r="N44" s="377"/>
      <c r="O44" s="377"/>
      <c r="P44" s="377"/>
      <c r="Q44" s="377"/>
      <c r="R44" s="377"/>
      <c r="S44" s="377"/>
      <c r="T44" s="377"/>
      <c r="U44" s="377"/>
      <c r="V44" s="377"/>
      <c r="W44" s="377"/>
      <c r="X44" s="377"/>
      <c r="Y44" s="377"/>
      <c r="Z44" s="377"/>
      <c r="AA44" s="377"/>
      <c r="AB44" s="377"/>
      <c r="AC44" s="377"/>
      <c r="AD44" s="377"/>
      <c r="AE44" s="377"/>
      <c r="AF44" s="377"/>
      <c r="AG44" s="377"/>
      <c r="AH44" s="378"/>
    </row>
    <row r="45" spans="2:34" ht="15" customHeight="1" x14ac:dyDescent="0.2">
      <c r="B45" s="411" t="s">
        <v>138</v>
      </c>
      <c r="C45" s="847" t="s">
        <v>457</v>
      </c>
      <c r="D45" s="847"/>
      <c r="E45" s="411" t="s">
        <v>5</v>
      </c>
      <c r="F45" s="414">
        <v>1</v>
      </c>
      <c r="G45" s="413">
        <f>$P$12</f>
        <v>1683.6</v>
      </c>
      <c r="H45" s="414">
        <f>F45*G45</f>
        <v>1683.6</v>
      </c>
      <c r="I45" s="414">
        <f>H45</f>
        <v>1683.6</v>
      </c>
      <c r="M45" s="362"/>
      <c r="N45" s="377"/>
      <c r="O45" s="377"/>
      <c r="P45" s="377"/>
      <c r="Q45" s="377"/>
      <c r="R45" s="377"/>
      <c r="S45" s="377"/>
      <c r="T45" s="377"/>
      <c r="U45" s="377"/>
      <c r="V45" s="377"/>
      <c r="W45" s="377"/>
      <c r="X45" s="377"/>
      <c r="Y45" s="377"/>
      <c r="Z45" s="377"/>
      <c r="AA45" s="377"/>
      <c r="AB45" s="377"/>
      <c r="AC45" s="377"/>
      <c r="AD45" s="377"/>
      <c r="AE45" s="377"/>
      <c r="AF45" s="377"/>
      <c r="AG45" s="377"/>
      <c r="AH45" s="378"/>
    </row>
    <row r="46" spans="2:34" ht="15" customHeight="1" x14ac:dyDescent="0.2">
      <c r="B46" s="411" t="s">
        <v>164</v>
      </c>
      <c r="C46" s="847" t="s">
        <v>458</v>
      </c>
      <c r="D46" s="847"/>
      <c r="E46" s="411" t="s">
        <v>5</v>
      </c>
      <c r="F46" s="414">
        <f>$T$12</f>
        <v>86.01</v>
      </c>
      <c r="G46" s="413">
        <f>0.2*(G45/220)</f>
        <v>1.53</v>
      </c>
      <c r="H46" s="414"/>
      <c r="I46" s="414">
        <f>F46*G46</f>
        <v>131.6</v>
      </c>
      <c r="M46" s="362"/>
      <c r="N46" s="377"/>
      <c r="O46" s="377"/>
      <c r="P46" s="377"/>
      <c r="Q46" s="377"/>
      <c r="R46" s="377"/>
      <c r="S46" s="377"/>
      <c r="T46" s="377"/>
      <c r="U46" s="377"/>
      <c r="V46" s="377"/>
      <c r="W46" s="377"/>
      <c r="X46" s="377"/>
      <c r="Y46" s="377"/>
      <c r="Z46" s="377"/>
      <c r="AA46" s="377"/>
      <c r="AB46" s="377"/>
      <c r="AC46" s="377"/>
      <c r="AD46" s="377"/>
      <c r="AE46" s="377"/>
      <c r="AF46" s="377"/>
      <c r="AG46" s="377"/>
      <c r="AH46" s="378"/>
    </row>
    <row r="47" spans="2:34" ht="15" customHeight="1" x14ac:dyDescent="0.2">
      <c r="B47" s="411" t="s">
        <v>459</v>
      </c>
      <c r="C47" s="847" t="s">
        <v>460</v>
      </c>
      <c r="D47" s="847"/>
      <c r="E47" s="411" t="s">
        <v>5</v>
      </c>
      <c r="F47" s="414">
        <v>1</v>
      </c>
      <c r="G47" s="413">
        <f>BD!$H$8*0.4</f>
        <v>648.4</v>
      </c>
      <c r="H47" s="414">
        <f>F47*G47</f>
        <v>648.4</v>
      </c>
      <c r="I47" s="414">
        <f>H47</f>
        <v>648.4</v>
      </c>
      <c r="M47" s="362"/>
      <c r="N47" s="377"/>
      <c r="O47" s="377"/>
      <c r="P47" s="377"/>
      <c r="Q47" s="377"/>
      <c r="R47" s="377"/>
      <c r="S47" s="377"/>
      <c r="T47" s="377"/>
      <c r="U47" s="377"/>
      <c r="V47" s="377"/>
      <c r="W47" s="377"/>
      <c r="X47" s="377"/>
      <c r="Y47" s="377"/>
      <c r="Z47" s="377"/>
      <c r="AA47" s="377"/>
      <c r="AB47" s="377"/>
      <c r="AC47" s="377"/>
      <c r="AD47" s="377"/>
      <c r="AE47" s="377"/>
      <c r="AF47" s="377"/>
      <c r="AG47" s="377"/>
      <c r="AH47" s="378"/>
    </row>
    <row r="48" spans="2:34" ht="15" customHeight="1" x14ac:dyDescent="0.2">
      <c r="B48" s="411" t="s">
        <v>461</v>
      </c>
      <c r="C48" s="847" t="s">
        <v>462</v>
      </c>
      <c r="D48" s="847"/>
      <c r="E48" s="411" t="s">
        <v>463</v>
      </c>
      <c r="F48" s="414">
        <f>$U$12</f>
        <v>5.5</v>
      </c>
      <c r="G48" s="413">
        <f>(G45/220)*2</f>
        <v>15.31</v>
      </c>
      <c r="H48" s="414">
        <f>F48*G48</f>
        <v>84.21</v>
      </c>
      <c r="I48" s="414">
        <f>H48</f>
        <v>84.21</v>
      </c>
      <c r="M48" s="362"/>
      <c r="N48" s="377"/>
      <c r="O48" s="377"/>
      <c r="P48" s="377"/>
      <c r="Q48" s="377"/>
      <c r="R48" s="377"/>
      <c r="S48" s="377"/>
      <c r="T48" s="377"/>
      <c r="U48" s="377"/>
      <c r="V48" s="377"/>
      <c r="W48" s="377"/>
      <c r="X48" s="377"/>
      <c r="Y48" s="377"/>
      <c r="Z48" s="377"/>
      <c r="AA48" s="377"/>
      <c r="AB48" s="377"/>
      <c r="AC48" s="377"/>
      <c r="AD48" s="377"/>
      <c r="AE48" s="377"/>
      <c r="AF48" s="377"/>
      <c r="AG48" s="377"/>
      <c r="AH48" s="378"/>
    </row>
    <row r="49" spans="2:34" ht="15" customHeight="1" x14ac:dyDescent="0.2">
      <c r="B49" s="848" t="s">
        <v>464</v>
      </c>
      <c r="C49" s="848"/>
      <c r="D49" s="848"/>
      <c r="E49" s="848"/>
      <c r="F49" s="848"/>
      <c r="G49" s="848"/>
      <c r="H49" s="415">
        <f>SUM(H45:H48)</f>
        <v>2416.21</v>
      </c>
      <c r="I49" s="375">
        <f>SUM(I45:I48)</f>
        <v>2547.81</v>
      </c>
      <c r="M49" s="362"/>
      <c r="N49" s="377"/>
      <c r="O49" s="377"/>
      <c r="P49" s="377"/>
      <c r="Q49" s="377"/>
      <c r="R49" s="377"/>
      <c r="S49" s="377"/>
      <c r="T49" s="377"/>
      <c r="U49" s="377"/>
      <c r="V49" s="377"/>
      <c r="W49" s="377"/>
      <c r="X49" s="377"/>
      <c r="Y49" s="377"/>
      <c r="Z49" s="377"/>
      <c r="AA49" s="377"/>
      <c r="AB49" s="377"/>
      <c r="AC49" s="377"/>
      <c r="AD49" s="377"/>
      <c r="AE49" s="377"/>
      <c r="AF49" s="377"/>
      <c r="AG49" s="377"/>
      <c r="AH49" s="378"/>
    </row>
    <row r="50" spans="2:34" ht="15" customHeight="1" x14ac:dyDescent="0.2">
      <c r="B50" s="410">
        <v>2</v>
      </c>
      <c r="C50" s="850" t="s">
        <v>439</v>
      </c>
      <c r="D50" s="850"/>
      <c r="E50" s="850"/>
      <c r="F50" s="416">
        <f>$X$12</f>
        <v>0.7863</v>
      </c>
      <c r="G50" s="417"/>
      <c r="H50" s="417"/>
      <c r="I50" s="417"/>
      <c r="M50" s="362"/>
      <c r="N50" s="377"/>
      <c r="O50" s="377"/>
      <c r="P50" s="377"/>
      <c r="Q50" s="377"/>
      <c r="R50" s="377"/>
      <c r="S50" s="377"/>
      <c r="T50" s="377"/>
      <c r="U50" s="377"/>
      <c r="V50" s="377"/>
      <c r="W50" s="377"/>
      <c r="X50" s="377"/>
      <c r="Y50" s="377"/>
      <c r="Z50" s="377"/>
      <c r="AA50" s="377"/>
      <c r="AB50" s="377"/>
      <c r="AC50" s="377"/>
      <c r="AD50" s="377"/>
      <c r="AE50" s="377"/>
      <c r="AF50" s="377"/>
      <c r="AG50" s="377"/>
      <c r="AH50" s="378"/>
    </row>
    <row r="51" spans="2:34" ht="15" customHeight="1" x14ac:dyDescent="0.2">
      <c r="B51" s="411" t="s">
        <v>136</v>
      </c>
      <c r="C51" s="847" t="s">
        <v>465</v>
      </c>
      <c r="D51" s="847"/>
      <c r="E51" s="411" t="s">
        <v>5</v>
      </c>
      <c r="F51" s="414"/>
      <c r="G51" s="418"/>
      <c r="H51" s="418">
        <f>H49*F50</f>
        <v>1899.87</v>
      </c>
      <c r="I51" s="414">
        <f>I49*F50</f>
        <v>2003.34</v>
      </c>
      <c r="M51" s="362"/>
      <c r="N51" s="377"/>
      <c r="O51" s="377"/>
      <c r="P51" s="377"/>
      <c r="Q51" s="377"/>
      <c r="R51" s="377"/>
      <c r="S51" s="377"/>
      <c r="T51" s="377"/>
      <c r="U51" s="377"/>
      <c r="V51" s="377"/>
      <c r="W51" s="377"/>
      <c r="X51" s="377"/>
      <c r="Y51" s="377"/>
      <c r="Z51" s="377"/>
      <c r="AA51" s="377"/>
      <c r="AB51" s="377"/>
      <c r="AC51" s="377"/>
      <c r="AD51" s="377"/>
      <c r="AE51" s="377"/>
      <c r="AF51" s="377"/>
      <c r="AG51" s="377"/>
      <c r="AH51" s="378"/>
    </row>
    <row r="52" spans="2:34" ht="15" customHeight="1" x14ac:dyDescent="0.2">
      <c r="B52" s="848" t="s">
        <v>466</v>
      </c>
      <c r="C52" s="848"/>
      <c r="D52" s="848"/>
      <c r="E52" s="848"/>
      <c r="F52" s="848"/>
      <c r="G52" s="848"/>
      <c r="H52" s="419">
        <f>SUM(H51)</f>
        <v>1899.87</v>
      </c>
      <c r="I52" s="375">
        <f>SUM(I51:I51)</f>
        <v>2003.34</v>
      </c>
      <c r="M52" s="362"/>
      <c r="N52" s="377"/>
      <c r="O52" s="377"/>
      <c r="P52" s="377"/>
      <c r="Q52" s="377"/>
      <c r="R52" s="377"/>
      <c r="S52" s="377"/>
      <c r="T52" s="377"/>
      <c r="U52" s="377"/>
      <c r="V52" s="377"/>
      <c r="W52" s="377"/>
      <c r="X52" s="377"/>
      <c r="Y52" s="377"/>
      <c r="Z52" s="377"/>
      <c r="AA52" s="377"/>
      <c r="AB52" s="377"/>
      <c r="AC52" s="377"/>
      <c r="AD52" s="377"/>
      <c r="AE52" s="377"/>
      <c r="AF52" s="377"/>
      <c r="AG52" s="377"/>
      <c r="AH52" s="378"/>
    </row>
    <row r="53" spans="2:34" ht="15" customHeight="1" x14ac:dyDescent="0.2">
      <c r="B53" s="410">
        <v>3</v>
      </c>
      <c r="C53" s="850" t="s">
        <v>467</v>
      </c>
      <c r="D53" s="850"/>
      <c r="E53" s="850"/>
      <c r="F53" s="850"/>
      <c r="G53" s="850"/>
      <c r="H53" s="850"/>
      <c r="I53" s="850"/>
      <c r="M53" s="362"/>
      <c r="N53" s="377"/>
      <c r="O53" s="377"/>
      <c r="P53" s="377"/>
      <c r="Q53" s="377"/>
      <c r="R53" s="377"/>
      <c r="S53" s="377"/>
      <c r="T53" s="377"/>
      <c r="U53" s="377"/>
      <c r="V53" s="377"/>
      <c r="W53" s="377"/>
      <c r="X53" s="377"/>
      <c r="Y53" s="377"/>
      <c r="Z53" s="377"/>
      <c r="AA53" s="377"/>
      <c r="AB53" s="377"/>
      <c r="AC53" s="377"/>
      <c r="AD53" s="377"/>
      <c r="AE53" s="377"/>
      <c r="AF53" s="377"/>
      <c r="AG53" s="377"/>
      <c r="AH53" s="378"/>
    </row>
    <row r="54" spans="2:34" ht="15" customHeight="1" x14ac:dyDescent="0.2">
      <c r="B54" s="411" t="s">
        <v>159</v>
      </c>
      <c r="C54" s="847" t="s">
        <v>468</v>
      </c>
      <c r="D54" s="847"/>
      <c r="E54" s="411" t="s">
        <v>5</v>
      </c>
      <c r="F54" s="414">
        <v>1</v>
      </c>
      <c r="G54" s="420">
        <f>$AD$12</f>
        <v>76.17</v>
      </c>
      <c r="H54" s="414">
        <f t="shared" ref="H54" si="7">F54*G54</f>
        <v>76.17</v>
      </c>
      <c r="I54" s="414">
        <f t="shared" ref="I54:I60" si="8">H54</f>
        <v>76.17</v>
      </c>
      <c r="M54" s="362"/>
      <c r="N54" s="377"/>
      <c r="O54" s="377"/>
      <c r="P54" s="377"/>
      <c r="Q54" s="377"/>
      <c r="R54" s="377"/>
      <c r="S54" s="377"/>
      <c r="T54" s="377"/>
      <c r="U54" s="377"/>
      <c r="V54" s="377"/>
      <c r="W54" s="377"/>
      <c r="X54" s="377"/>
      <c r="Y54" s="377"/>
      <c r="Z54" s="377"/>
      <c r="AA54" s="377"/>
      <c r="AB54" s="377"/>
      <c r="AC54" s="377"/>
      <c r="AD54" s="377"/>
      <c r="AE54" s="377"/>
      <c r="AF54" s="377"/>
      <c r="AG54" s="377"/>
      <c r="AH54" s="378"/>
    </row>
    <row r="55" spans="2:34" ht="15" customHeight="1" x14ac:dyDescent="0.2">
      <c r="B55" s="411" t="s">
        <v>155</v>
      </c>
      <c r="C55" s="847" t="s">
        <v>469</v>
      </c>
      <c r="D55" s="847"/>
      <c r="E55" s="411" t="s">
        <v>5</v>
      </c>
      <c r="F55" s="414">
        <f>Premissas!$I$65</f>
        <v>25.83</v>
      </c>
      <c r="G55" s="420">
        <f>$Y$12</f>
        <v>22.85</v>
      </c>
      <c r="H55" s="414">
        <f>(F55*G55)-((F55*G55)*0.2)</f>
        <v>472.17</v>
      </c>
      <c r="I55" s="414">
        <f t="shared" si="8"/>
        <v>472.17</v>
      </c>
      <c r="M55" s="362"/>
      <c r="N55" s="377"/>
      <c r="O55" s="377"/>
      <c r="P55" s="377"/>
      <c r="Q55" s="377"/>
      <c r="R55" s="377"/>
      <c r="S55" s="377"/>
      <c r="T55" s="377"/>
      <c r="U55" s="377"/>
      <c r="V55" s="377"/>
      <c r="W55" s="377"/>
      <c r="X55" s="377"/>
      <c r="Y55" s="377"/>
      <c r="Z55" s="377"/>
      <c r="AA55" s="377"/>
      <c r="AB55" s="377"/>
      <c r="AC55" s="377"/>
      <c r="AD55" s="377"/>
      <c r="AE55" s="377"/>
      <c r="AF55" s="377"/>
      <c r="AG55" s="377"/>
      <c r="AH55" s="378"/>
    </row>
    <row r="56" spans="2:34" ht="15" customHeight="1" x14ac:dyDescent="0.2">
      <c r="B56" s="411" t="s">
        <v>470</v>
      </c>
      <c r="C56" s="847" t="s">
        <v>471</v>
      </c>
      <c r="D56" s="847"/>
      <c r="E56" s="411" t="s">
        <v>5</v>
      </c>
      <c r="F56" s="414">
        <v>1</v>
      </c>
      <c r="G56" s="420">
        <f>$Z$12</f>
        <v>283.31</v>
      </c>
      <c r="H56" s="414">
        <f>(F56*G56)-((F56*G56)*0.2)</f>
        <v>226.65</v>
      </c>
      <c r="I56" s="414">
        <f t="shared" si="8"/>
        <v>226.65</v>
      </c>
      <c r="M56" s="362"/>
      <c r="N56" s="377"/>
      <c r="O56" s="377"/>
      <c r="P56" s="377"/>
      <c r="Q56" s="377"/>
      <c r="R56" s="377"/>
      <c r="S56" s="377"/>
      <c r="T56" s="377"/>
      <c r="U56" s="377"/>
      <c r="V56" s="377"/>
      <c r="W56" s="377"/>
      <c r="X56" s="377"/>
      <c r="Y56" s="377"/>
      <c r="Z56" s="377"/>
      <c r="AA56" s="377"/>
      <c r="AB56" s="377"/>
      <c r="AC56" s="377"/>
      <c r="AD56" s="377"/>
      <c r="AE56" s="377"/>
      <c r="AF56" s="377"/>
      <c r="AG56" s="377"/>
      <c r="AH56" s="378"/>
    </row>
    <row r="57" spans="2:34" ht="15" customHeight="1" x14ac:dyDescent="0.2">
      <c r="B57" s="411" t="s">
        <v>153</v>
      </c>
      <c r="C57" s="847" t="s">
        <v>472</v>
      </c>
      <c r="D57" s="847"/>
      <c r="E57" s="411" t="s">
        <v>5</v>
      </c>
      <c r="F57" s="414">
        <f>1/12</f>
        <v>0.08</v>
      </c>
      <c r="G57" s="420">
        <f>$AA$12+$AB$12</f>
        <v>566.62</v>
      </c>
      <c r="H57" s="414">
        <f>(F57*G57)-((F57*G57)*0.2)</f>
        <v>36.26</v>
      </c>
      <c r="I57" s="414">
        <f t="shared" si="8"/>
        <v>36.26</v>
      </c>
      <c r="M57" s="362"/>
      <c r="N57" s="377"/>
      <c r="O57" s="377"/>
      <c r="P57" s="377"/>
      <c r="Q57" s="377"/>
      <c r="R57" s="377"/>
      <c r="S57" s="377"/>
      <c r="T57" s="377"/>
      <c r="U57" s="377"/>
      <c r="V57" s="377"/>
      <c r="W57" s="377"/>
      <c r="X57" s="377"/>
      <c r="Y57" s="377"/>
      <c r="Z57" s="377"/>
      <c r="AA57" s="377"/>
      <c r="AB57" s="377"/>
      <c r="AC57" s="377"/>
      <c r="AD57" s="377"/>
      <c r="AE57" s="377"/>
      <c r="AF57" s="377"/>
      <c r="AG57" s="377"/>
      <c r="AH57" s="378"/>
    </row>
    <row r="58" spans="2:34" ht="15" customHeight="1" x14ac:dyDescent="0.2">
      <c r="B58" s="411" t="s">
        <v>474</v>
      </c>
      <c r="C58" s="847" t="s">
        <v>475</v>
      </c>
      <c r="D58" s="847"/>
      <c r="E58" s="411" t="s">
        <v>133</v>
      </c>
      <c r="F58" s="414">
        <f>Premissas!$I$65</f>
        <v>25.83</v>
      </c>
      <c r="G58" s="420">
        <f>$AF$11</f>
        <v>7.6</v>
      </c>
      <c r="H58" s="414">
        <f>IF(G58=0,0,F58*G58-0.06*G45)</f>
        <v>95.29</v>
      </c>
      <c r="I58" s="414">
        <f t="shared" si="8"/>
        <v>95.29</v>
      </c>
      <c r="M58" s="362"/>
      <c r="N58" s="377"/>
      <c r="O58" s="377"/>
      <c r="P58" s="377"/>
      <c r="Q58" s="377"/>
      <c r="R58" s="377"/>
      <c r="S58" s="377"/>
      <c r="T58" s="377"/>
      <c r="U58" s="377"/>
      <c r="V58" s="377"/>
      <c r="W58" s="377"/>
      <c r="X58" s="377"/>
      <c r="Y58" s="377"/>
      <c r="Z58" s="377"/>
      <c r="AA58" s="377"/>
      <c r="AB58" s="377"/>
      <c r="AC58" s="377"/>
      <c r="AD58" s="377"/>
      <c r="AE58" s="377"/>
      <c r="AF58" s="377"/>
      <c r="AG58" s="377"/>
      <c r="AH58" s="378"/>
    </row>
    <row r="59" spans="2:34" ht="15" customHeight="1" x14ac:dyDescent="0.2">
      <c r="B59" s="411" t="s">
        <v>476</v>
      </c>
      <c r="C59" s="847" t="s">
        <v>477</v>
      </c>
      <c r="D59" s="847"/>
      <c r="E59" s="411" t="s">
        <v>5</v>
      </c>
      <c r="F59" s="414">
        <v>1</v>
      </c>
      <c r="G59" s="420">
        <f>$AE$11</f>
        <v>18.28</v>
      </c>
      <c r="H59" s="414">
        <f t="shared" ref="H59:H60" si="9">F59*G59</f>
        <v>18.28</v>
      </c>
      <c r="I59" s="414">
        <f t="shared" si="8"/>
        <v>18.28</v>
      </c>
      <c r="M59" s="362"/>
      <c r="N59" s="377"/>
      <c r="O59" s="377"/>
      <c r="P59" s="377"/>
      <c r="Q59" s="377"/>
      <c r="R59" s="377"/>
      <c r="S59" s="377"/>
      <c r="T59" s="377"/>
      <c r="U59" s="377"/>
      <c r="V59" s="377"/>
      <c r="W59" s="377"/>
      <c r="X59" s="377"/>
      <c r="Y59" s="377"/>
      <c r="Z59" s="377"/>
      <c r="AA59" s="377"/>
      <c r="AB59" s="377"/>
      <c r="AC59" s="377"/>
      <c r="AD59" s="377"/>
      <c r="AE59" s="377"/>
      <c r="AF59" s="377"/>
      <c r="AG59" s="377"/>
      <c r="AH59" s="378"/>
    </row>
    <row r="60" spans="2:34" ht="15" customHeight="1" x14ac:dyDescent="0.2">
      <c r="B60" s="411" t="s">
        <v>478</v>
      </c>
      <c r="C60" s="847" t="s">
        <v>9362</v>
      </c>
      <c r="D60" s="847"/>
      <c r="E60" s="411" t="s">
        <v>5</v>
      </c>
      <c r="F60" s="414">
        <v>1</v>
      </c>
      <c r="G60" s="420">
        <f>$AH$11</f>
        <v>262.29000000000002</v>
      </c>
      <c r="H60" s="414">
        <f t="shared" si="9"/>
        <v>262.29000000000002</v>
      </c>
      <c r="I60" s="414">
        <f t="shared" si="8"/>
        <v>262.29000000000002</v>
      </c>
      <c r="M60" s="362"/>
      <c r="N60" s="377"/>
      <c r="O60" s="377"/>
      <c r="P60" s="377"/>
      <c r="Q60" s="377"/>
      <c r="R60" s="377"/>
      <c r="S60" s="377"/>
      <c r="T60" s="377"/>
      <c r="U60" s="377"/>
      <c r="V60" s="377"/>
      <c r="W60" s="377"/>
      <c r="X60" s="377"/>
      <c r="Y60" s="377"/>
      <c r="Z60" s="377"/>
      <c r="AA60" s="377"/>
      <c r="AB60" s="377"/>
      <c r="AC60" s="377"/>
      <c r="AD60" s="377"/>
      <c r="AE60" s="377"/>
      <c r="AF60" s="377"/>
      <c r="AG60" s="377"/>
      <c r="AH60" s="378"/>
    </row>
    <row r="61" spans="2:34" ht="15" customHeight="1" x14ac:dyDescent="0.2">
      <c r="B61" s="848" t="s">
        <v>479</v>
      </c>
      <c r="C61" s="848"/>
      <c r="D61" s="848"/>
      <c r="E61" s="848"/>
      <c r="F61" s="848"/>
      <c r="G61" s="848"/>
      <c r="H61" s="415">
        <f>SUM(H54:H60)</f>
        <v>1187.1099999999999</v>
      </c>
      <c r="I61" s="375">
        <f>SUM(I54:I60)</f>
        <v>1187.1099999999999</v>
      </c>
      <c r="M61" s="362"/>
      <c r="N61" s="377"/>
      <c r="O61" s="377"/>
      <c r="P61" s="377"/>
      <c r="Q61" s="377"/>
      <c r="R61" s="377"/>
      <c r="S61" s="377"/>
      <c r="T61" s="377"/>
      <c r="U61" s="377"/>
      <c r="V61" s="377"/>
      <c r="W61" s="377"/>
      <c r="X61" s="377"/>
      <c r="Y61" s="377"/>
      <c r="Z61" s="377"/>
      <c r="AA61" s="377"/>
      <c r="AB61" s="377"/>
      <c r="AC61" s="377"/>
      <c r="AD61" s="377"/>
      <c r="AE61" s="377"/>
      <c r="AF61" s="377"/>
      <c r="AG61" s="377"/>
      <c r="AH61" s="378"/>
    </row>
    <row r="62" spans="2:34" ht="15" customHeight="1" x14ac:dyDescent="0.2">
      <c r="B62" s="410">
        <v>4</v>
      </c>
      <c r="C62" s="850" t="s">
        <v>480</v>
      </c>
      <c r="D62" s="850"/>
      <c r="E62" s="850"/>
      <c r="F62" s="850"/>
      <c r="G62" s="850"/>
      <c r="H62" s="850"/>
      <c r="I62" s="850"/>
      <c r="M62" s="362"/>
      <c r="N62" s="377"/>
      <c r="O62" s="377"/>
      <c r="P62" s="377"/>
      <c r="Q62" s="377"/>
      <c r="R62" s="377"/>
      <c r="S62" s="377"/>
      <c r="T62" s="377"/>
      <c r="U62" s="377"/>
      <c r="V62" s="377"/>
      <c r="W62" s="377"/>
      <c r="X62" s="377"/>
      <c r="Y62" s="377"/>
      <c r="Z62" s="377"/>
      <c r="AA62" s="377"/>
      <c r="AB62" s="377"/>
      <c r="AC62" s="377"/>
      <c r="AD62" s="377"/>
      <c r="AE62" s="377"/>
      <c r="AF62" s="377"/>
      <c r="AG62" s="377"/>
      <c r="AH62" s="378"/>
    </row>
    <row r="63" spans="2:34" ht="15" customHeight="1" x14ac:dyDescent="0.2">
      <c r="B63" s="411" t="s">
        <v>132</v>
      </c>
      <c r="C63" s="847" t="s">
        <v>9447</v>
      </c>
      <c r="D63" s="847"/>
      <c r="E63" s="411" t="s">
        <v>133</v>
      </c>
      <c r="F63" s="412">
        <v>0.33300000000000002</v>
      </c>
      <c r="G63" s="413">
        <f>BD!$H$16</f>
        <v>197.78</v>
      </c>
      <c r="H63" s="414">
        <f>F63*G63</f>
        <v>65.86</v>
      </c>
      <c r="I63" s="414">
        <f>H63</f>
        <v>65.86</v>
      </c>
      <c r="M63" s="362"/>
      <c r="N63" s="377"/>
      <c r="O63" s="377"/>
      <c r="P63" s="377"/>
      <c r="Q63" s="377"/>
      <c r="R63" s="377"/>
      <c r="S63" s="377"/>
      <c r="T63" s="377"/>
      <c r="U63" s="377"/>
      <c r="V63" s="377"/>
      <c r="W63" s="377"/>
      <c r="X63" s="377"/>
      <c r="Y63" s="377"/>
      <c r="Z63" s="377"/>
      <c r="AA63" s="377"/>
      <c r="AB63" s="377"/>
      <c r="AC63" s="377"/>
      <c r="AD63" s="377"/>
      <c r="AE63" s="377"/>
      <c r="AF63" s="377"/>
      <c r="AG63" s="377"/>
      <c r="AH63" s="378"/>
    </row>
    <row r="64" spans="2:34" ht="15" customHeight="1" x14ac:dyDescent="0.2">
      <c r="B64" s="411" t="s">
        <v>9446</v>
      </c>
      <c r="C64" s="847" t="s">
        <v>9450</v>
      </c>
      <c r="D64" s="847"/>
      <c r="E64" s="411" t="s">
        <v>133</v>
      </c>
      <c r="F64" s="412">
        <v>0.33300000000000002</v>
      </c>
      <c r="G64" s="420">
        <f>BD!$H$19</f>
        <v>25.09</v>
      </c>
      <c r="H64" s="414">
        <f>F64*G64</f>
        <v>8.35</v>
      </c>
      <c r="I64" s="414">
        <f>H64</f>
        <v>8.35</v>
      </c>
      <c r="M64" s="362"/>
      <c r="N64" s="377"/>
      <c r="O64" s="377"/>
      <c r="P64" s="377"/>
      <c r="Q64" s="377"/>
      <c r="R64" s="377"/>
      <c r="S64" s="377"/>
      <c r="T64" s="377"/>
      <c r="U64" s="377"/>
      <c r="V64" s="377"/>
      <c r="W64" s="377"/>
      <c r="X64" s="377"/>
      <c r="Y64" s="377"/>
      <c r="Z64" s="377"/>
      <c r="AA64" s="377"/>
      <c r="AB64" s="377"/>
      <c r="AC64" s="377"/>
      <c r="AD64" s="377"/>
      <c r="AE64" s="377"/>
      <c r="AF64" s="377"/>
      <c r="AG64" s="377"/>
      <c r="AH64" s="378"/>
    </row>
    <row r="65" spans="2:34" ht="15" customHeight="1" x14ac:dyDescent="0.2">
      <c r="B65" s="848" t="s">
        <v>481</v>
      </c>
      <c r="C65" s="848"/>
      <c r="D65" s="848"/>
      <c r="E65" s="848"/>
      <c r="F65" s="848"/>
      <c r="G65" s="848"/>
      <c r="H65" s="415">
        <f>SUM(H63:H64)</f>
        <v>74.209999999999994</v>
      </c>
      <c r="I65" s="375">
        <f>SUM(I63:I64)</f>
        <v>74.209999999999994</v>
      </c>
      <c r="M65" s="362"/>
      <c r="N65" s="377"/>
      <c r="O65" s="377"/>
      <c r="P65" s="377"/>
      <c r="Q65" s="377"/>
      <c r="R65" s="377"/>
      <c r="S65" s="377"/>
      <c r="T65" s="377"/>
      <c r="U65" s="377"/>
      <c r="V65" s="377"/>
      <c r="W65" s="377"/>
      <c r="X65" s="377"/>
      <c r="Y65" s="377"/>
      <c r="Z65" s="377"/>
      <c r="AA65" s="377"/>
      <c r="AB65" s="377"/>
      <c r="AC65" s="377"/>
      <c r="AD65" s="377"/>
      <c r="AE65" s="377"/>
      <c r="AF65" s="377"/>
      <c r="AG65" s="377"/>
      <c r="AH65" s="378"/>
    </row>
    <row r="66" spans="2:34" ht="15" customHeight="1" x14ac:dyDescent="0.2">
      <c r="B66" s="410">
        <v>5</v>
      </c>
      <c r="C66" s="850" t="s">
        <v>482</v>
      </c>
      <c r="D66" s="850"/>
      <c r="E66" s="850"/>
      <c r="F66" s="850"/>
      <c r="G66" s="850"/>
      <c r="H66" s="850"/>
      <c r="I66" s="850"/>
      <c r="M66" s="362"/>
      <c r="N66" s="377"/>
      <c r="O66" s="377"/>
      <c r="P66" s="377"/>
      <c r="Q66" s="377"/>
      <c r="R66" s="377"/>
      <c r="S66" s="377"/>
      <c r="T66" s="377"/>
      <c r="U66" s="377"/>
      <c r="V66" s="377"/>
      <c r="W66" s="377"/>
      <c r="X66" s="377"/>
      <c r="Y66" s="377"/>
      <c r="Z66" s="377"/>
      <c r="AA66" s="377"/>
      <c r="AB66" s="377"/>
      <c r="AC66" s="377"/>
      <c r="AD66" s="377"/>
      <c r="AE66" s="377"/>
      <c r="AF66" s="377"/>
      <c r="AG66" s="377"/>
      <c r="AH66" s="378"/>
    </row>
    <row r="67" spans="2:34" ht="15" customHeight="1" x14ac:dyDescent="0.2">
      <c r="B67" s="411" t="s">
        <v>162</v>
      </c>
      <c r="C67" s="847" t="s">
        <v>492</v>
      </c>
      <c r="D67" s="847"/>
      <c r="E67" s="411" t="s">
        <v>494</v>
      </c>
      <c r="F67" s="412">
        <f>6/12</f>
        <v>0.5</v>
      </c>
      <c r="G67" s="420">
        <f>BD!$H$17</f>
        <v>84.61</v>
      </c>
      <c r="H67" s="414">
        <f>F67*G67</f>
        <v>42.31</v>
      </c>
      <c r="I67" s="414">
        <f>H67</f>
        <v>42.31</v>
      </c>
      <c r="M67" s="362"/>
      <c r="N67" s="377"/>
      <c r="O67" s="377"/>
      <c r="P67" s="377"/>
      <c r="Q67" s="377"/>
      <c r="R67" s="377"/>
      <c r="S67" s="377"/>
      <c r="T67" s="377"/>
      <c r="U67" s="377"/>
      <c r="V67" s="377"/>
      <c r="W67" s="377"/>
      <c r="X67" s="377"/>
      <c r="Y67" s="377"/>
      <c r="Z67" s="377"/>
      <c r="AA67" s="377"/>
      <c r="AB67" s="377"/>
      <c r="AC67" s="377"/>
      <c r="AD67" s="377"/>
      <c r="AE67" s="377"/>
      <c r="AF67" s="377"/>
      <c r="AG67" s="377"/>
      <c r="AH67" s="378"/>
    </row>
    <row r="68" spans="2:34" ht="15" customHeight="1" x14ac:dyDescent="0.2">
      <c r="B68" s="411" t="s">
        <v>160</v>
      </c>
      <c r="C68" s="847" t="s">
        <v>483</v>
      </c>
      <c r="D68" s="847"/>
      <c r="E68" s="411" t="s">
        <v>133</v>
      </c>
      <c r="F68" s="412">
        <v>0.33300000000000002</v>
      </c>
      <c r="G68" s="420">
        <f>BD!$H$20</f>
        <v>23.01</v>
      </c>
      <c r="H68" s="414">
        <f t="shared" ref="H68" si="10">F68*G68</f>
        <v>7.66</v>
      </c>
      <c r="I68" s="414">
        <f t="shared" ref="I68" si="11">H68</f>
        <v>7.66</v>
      </c>
      <c r="M68" s="362"/>
      <c r="N68" s="377"/>
      <c r="O68" s="377"/>
      <c r="P68" s="377"/>
      <c r="Q68" s="377"/>
      <c r="R68" s="377"/>
      <c r="S68" s="377"/>
      <c r="T68" s="377"/>
      <c r="U68" s="377"/>
      <c r="V68" s="377"/>
      <c r="W68" s="377"/>
      <c r="X68" s="377"/>
      <c r="Y68" s="377"/>
      <c r="Z68" s="377"/>
      <c r="AA68" s="377"/>
      <c r="AB68" s="377"/>
      <c r="AC68" s="377"/>
      <c r="AD68" s="377"/>
      <c r="AE68" s="377"/>
      <c r="AF68" s="377"/>
      <c r="AG68" s="377"/>
      <c r="AH68" s="378"/>
    </row>
    <row r="69" spans="2:34" ht="15" customHeight="1" x14ac:dyDescent="0.2">
      <c r="B69" s="411" t="s">
        <v>485</v>
      </c>
      <c r="C69" s="847" t="s">
        <v>545</v>
      </c>
      <c r="D69" s="847"/>
      <c r="E69" s="411" t="s">
        <v>494</v>
      </c>
      <c r="F69" s="412">
        <v>8</v>
      </c>
      <c r="G69" s="420">
        <f>BD!$H$18</f>
        <v>12.79</v>
      </c>
      <c r="H69" s="414">
        <f>F69*G69</f>
        <v>102.32</v>
      </c>
      <c r="I69" s="414">
        <f>H69</f>
        <v>102.32</v>
      </c>
      <c r="M69" s="362"/>
      <c r="N69" s="377"/>
      <c r="O69" s="377"/>
      <c r="P69" s="377"/>
      <c r="Q69" s="377"/>
      <c r="R69" s="377"/>
      <c r="S69" s="377"/>
      <c r="T69" s="377"/>
      <c r="U69" s="377"/>
      <c r="V69" s="377"/>
      <c r="W69" s="377"/>
      <c r="X69" s="377"/>
      <c r="Y69" s="377"/>
      <c r="Z69" s="377"/>
      <c r="AA69" s="377"/>
      <c r="AB69" s="377"/>
      <c r="AC69" s="377"/>
      <c r="AD69" s="377"/>
      <c r="AE69" s="377"/>
      <c r="AF69" s="377"/>
      <c r="AG69" s="377"/>
      <c r="AH69" s="378"/>
    </row>
    <row r="70" spans="2:34" ht="15" customHeight="1" x14ac:dyDescent="0.2">
      <c r="B70" s="411" t="s">
        <v>487</v>
      </c>
      <c r="C70" s="847" t="s">
        <v>486</v>
      </c>
      <c r="D70" s="847"/>
      <c r="E70" s="411" t="s">
        <v>133</v>
      </c>
      <c r="F70" s="412">
        <v>8</v>
      </c>
      <c r="G70" s="420">
        <f>BD!$H$23</f>
        <v>1.95</v>
      </c>
      <c r="H70" s="414">
        <f>F70*G70</f>
        <v>15.6</v>
      </c>
      <c r="I70" s="414">
        <f>H70</f>
        <v>15.6</v>
      </c>
      <c r="M70" s="362"/>
      <c r="N70" s="377"/>
      <c r="O70" s="377"/>
      <c r="P70" s="377"/>
      <c r="Q70" s="377"/>
      <c r="R70" s="377"/>
      <c r="S70" s="377"/>
      <c r="T70" s="377"/>
      <c r="U70" s="377"/>
      <c r="V70" s="377"/>
      <c r="W70" s="377"/>
      <c r="X70" s="377"/>
      <c r="Y70" s="377"/>
      <c r="Z70" s="377"/>
      <c r="AA70" s="377"/>
      <c r="AB70" s="377"/>
      <c r="AC70" s="377"/>
      <c r="AD70" s="377"/>
      <c r="AE70" s="377"/>
      <c r="AF70" s="377"/>
      <c r="AG70" s="377"/>
      <c r="AH70" s="378"/>
    </row>
    <row r="71" spans="2:34" ht="15" customHeight="1" x14ac:dyDescent="0.2">
      <c r="B71" s="411" t="s">
        <v>489</v>
      </c>
      <c r="C71" s="847" t="s">
        <v>488</v>
      </c>
      <c r="D71" s="847"/>
      <c r="E71" s="411" t="s">
        <v>133</v>
      </c>
      <c r="F71" s="412">
        <v>4</v>
      </c>
      <c r="G71" s="420">
        <f>BD!$H$22</f>
        <v>2.2999999999999998</v>
      </c>
      <c r="H71" s="414">
        <f>F71*G71</f>
        <v>9.1999999999999993</v>
      </c>
      <c r="I71" s="414">
        <f>H71</f>
        <v>9.1999999999999993</v>
      </c>
      <c r="M71" s="362"/>
      <c r="N71" s="377"/>
      <c r="O71" s="377"/>
      <c r="P71" s="377"/>
      <c r="Q71" s="377"/>
      <c r="R71" s="377"/>
      <c r="S71" s="377"/>
      <c r="T71" s="377"/>
      <c r="U71" s="377"/>
      <c r="V71" s="377"/>
      <c r="W71" s="377"/>
      <c r="X71" s="377"/>
      <c r="Y71" s="377"/>
      <c r="Z71" s="377"/>
      <c r="AA71" s="377"/>
      <c r="AB71" s="377"/>
      <c r="AC71" s="377"/>
      <c r="AD71" s="377"/>
      <c r="AE71" s="377"/>
      <c r="AF71" s="377"/>
      <c r="AG71" s="377"/>
      <c r="AH71" s="378"/>
    </row>
    <row r="72" spans="2:34" ht="15" customHeight="1" x14ac:dyDescent="0.2">
      <c r="B72" s="411" t="s">
        <v>493</v>
      </c>
      <c r="C72" s="847" t="s">
        <v>6313</v>
      </c>
      <c r="D72" s="847"/>
      <c r="E72" s="411" t="s">
        <v>133</v>
      </c>
      <c r="F72" s="412">
        <v>1</v>
      </c>
      <c r="G72" s="420">
        <f>BD!$H$24</f>
        <v>246.94</v>
      </c>
      <c r="H72" s="414">
        <f>F72*G72</f>
        <v>246.94</v>
      </c>
      <c r="I72" s="414">
        <f>H72</f>
        <v>246.94</v>
      </c>
      <c r="M72" s="362"/>
      <c r="N72" s="377"/>
      <c r="O72" s="377"/>
      <c r="P72" s="377"/>
      <c r="Q72" s="377"/>
      <c r="R72" s="377"/>
      <c r="S72" s="377"/>
      <c r="T72" s="377"/>
      <c r="U72" s="377"/>
      <c r="V72" s="377"/>
      <c r="W72" s="377"/>
      <c r="X72" s="377"/>
      <c r="Y72" s="377"/>
      <c r="Z72" s="377"/>
      <c r="AA72" s="377"/>
      <c r="AB72" s="377"/>
      <c r="AC72" s="377"/>
      <c r="AD72" s="377"/>
      <c r="AE72" s="377"/>
      <c r="AF72" s="377"/>
      <c r="AG72" s="377"/>
      <c r="AH72" s="378"/>
    </row>
    <row r="73" spans="2:34" ht="15" customHeight="1" x14ac:dyDescent="0.2">
      <c r="B73" s="848" t="s">
        <v>490</v>
      </c>
      <c r="C73" s="848"/>
      <c r="D73" s="848"/>
      <c r="E73" s="848"/>
      <c r="F73" s="848"/>
      <c r="G73" s="848"/>
      <c r="H73" s="415">
        <f>SUM(H67:H72)</f>
        <v>424.03</v>
      </c>
      <c r="I73" s="375">
        <f>SUM(I67:I72)</f>
        <v>424.03</v>
      </c>
      <c r="M73" s="362"/>
      <c r="N73" s="377"/>
      <c r="O73" s="377"/>
      <c r="P73" s="377"/>
      <c r="Q73" s="377"/>
      <c r="R73" s="377"/>
      <c r="S73" s="377"/>
      <c r="T73" s="377"/>
      <c r="U73" s="377"/>
      <c r="V73" s="377"/>
      <c r="W73" s="377"/>
      <c r="X73" s="377"/>
      <c r="Y73" s="377"/>
      <c r="Z73" s="377"/>
      <c r="AA73" s="377"/>
      <c r="AB73" s="377"/>
      <c r="AC73" s="377"/>
      <c r="AD73" s="377"/>
      <c r="AE73" s="377"/>
      <c r="AF73" s="377"/>
      <c r="AG73" s="377"/>
      <c r="AH73" s="378"/>
    </row>
    <row r="74" spans="2:34" ht="15" customHeight="1" x14ac:dyDescent="0.2">
      <c r="B74" s="849" t="s">
        <v>491</v>
      </c>
      <c r="C74" s="849"/>
      <c r="D74" s="849"/>
      <c r="E74" s="849"/>
      <c r="F74" s="849"/>
      <c r="G74" s="849"/>
      <c r="H74" s="421">
        <f>H49+H52+H61+H65+H73</f>
        <v>6001.43</v>
      </c>
      <c r="I74" s="421">
        <f>I49+I52+I61+I65+I73</f>
        <v>6236.5</v>
      </c>
      <c r="M74" s="362"/>
      <c r="N74" s="377"/>
      <c r="O74" s="377"/>
      <c r="P74" s="377"/>
      <c r="Q74" s="377"/>
      <c r="R74" s="377"/>
      <c r="S74" s="377"/>
      <c r="T74" s="377"/>
      <c r="U74" s="377"/>
      <c r="V74" s="377"/>
      <c r="W74" s="377"/>
      <c r="X74" s="377"/>
      <c r="Y74" s="377"/>
      <c r="Z74" s="377"/>
      <c r="AA74" s="377"/>
      <c r="AB74" s="377"/>
      <c r="AC74" s="377"/>
      <c r="AD74" s="377"/>
      <c r="AE74" s="377"/>
      <c r="AF74" s="377"/>
      <c r="AG74" s="377"/>
      <c r="AH74" s="378"/>
    </row>
    <row r="75" spans="2:34" ht="15" customHeight="1" x14ac:dyDescent="0.2">
      <c r="B75" s="407" t="s">
        <v>430</v>
      </c>
      <c r="C75" s="408"/>
      <c r="D75" s="851" t="s">
        <v>9451</v>
      </c>
      <c r="E75" s="851"/>
      <c r="F75" s="851"/>
      <c r="G75" s="851"/>
      <c r="H75" s="409" t="s">
        <v>431</v>
      </c>
      <c r="I75" s="536" t="s">
        <v>432</v>
      </c>
      <c r="M75" s="362"/>
      <c r="N75" s="377"/>
      <c r="O75" s="377"/>
      <c r="P75" s="377"/>
      <c r="Q75" s="377"/>
      <c r="R75" s="377"/>
      <c r="S75" s="377"/>
      <c r="T75" s="377"/>
      <c r="U75" s="377"/>
      <c r="V75" s="377"/>
      <c r="W75" s="377"/>
      <c r="X75" s="377"/>
      <c r="Y75" s="377"/>
      <c r="Z75" s="377"/>
      <c r="AA75" s="377"/>
      <c r="AB75" s="377"/>
      <c r="AC75" s="377"/>
      <c r="AD75" s="377"/>
      <c r="AE75" s="377"/>
      <c r="AF75" s="377"/>
      <c r="AG75" s="377"/>
      <c r="AH75" s="378"/>
    </row>
    <row r="76" spans="2:34" ht="15" customHeight="1" x14ac:dyDescent="0.2">
      <c r="B76" s="849" t="s">
        <v>434</v>
      </c>
      <c r="C76" s="849"/>
      <c r="D76" s="849"/>
      <c r="E76" s="849"/>
      <c r="F76" s="849"/>
      <c r="G76" s="849"/>
      <c r="H76" s="849"/>
      <c r="I76" s="849"/>
      <c r="M76" s="362"/>
      <c r="N76" s="377"/>
      <c r="O76" s="377"/>
      <c r="P76" s="377"/>
      <c r="Q76" s="377"/>
      <c r="R76" s="377"/>
      <c r="S76" s="377"/>
      <c r="T76" s="377"/>
      <c r="U76" s="377"/>
      <c r="V76" s="377"/>
      <c r="W76" s="377"/>
      <c r="X76" s="377"/>
      <c r="Y76" s="377"/>
      <c r="Z76" s="377"/>
      <c r="AA76" s="377"/>
      <c r="AB76" s="377"/>
      <c r="AC76" s="377"/>
      <c r="AD76" s="377"/>
      <c r="AE76" s="377"/>
      <c r="AF76" s="377"/>
      <c r="AG76" s="377"/>
      <c r="AH76" s="378"/>
    </row>
    <row r="77" spans="2:34" ht="15" customHeight="1" x14ac:dyDescent="0.2">
      <c r="B77" s="852" t="s">
        <v>12</v>
      </c>
      <c r="C77" s="852" t="s">
        <v>1</v>
      </c>
      <c r="D77" s="852"/>
      <c r="E77" s="852" t="s">
        <v>140</v>
      </c>
      <c r="F77" s="852" t="s">
        <v>139</v>
      </c>
      <c r="G77" s="365" t="s">
        <v>3</v>
      </c>
      <c r="H77" s="852" t="s">
        <v>26</v>
      </c>
      <c r="I77" s="852"/>
      <c r="M77" s="362"/>
      <c r="N77" s="377"/>
      <c r="O77" s="377"/>
      <c r="P77" s="377"/>
      <c r="Q77" s="377"/>
      <c r="R77" s="377"/>
      <c r="S77" s="377"/>
      <c r="T77" s="377"/>
      <c r="U77" s="377"/>
      <c r="V77" s="377"/>
      <c r="W77" s="377"/>
      <c r="X77" s="377"/>
      <c r="Y77" s="377"/>
      <c r="Z77" s="377"/>
      <c r="AA77" s="377"/>
      <c r="AB77" s="377"/>
      <c r="AC77" s="377"/>
      <c r="AD77" s="377"/>
      <c r="AE77" s="377"/>
      <c r="AF77" s="377"/>
      <c r="AG77" s="377"/>
      <c r="AH77" s="378"/>
    </row>
    <row r="78" spans="2:34" ht="15" customHeight="1" x14ac:dyDescent="0.2">
      <c r="B78" s="852"/>
      <c r="C78" s="852"/>
      <c r="D78" s="852"/>
      <c r="E78" s="852"/>
      <c r="F78" s="852"/>
      <c r="G78" s="365" t="s">
        <v>22</v>
      </c>
      <c r="H78" s="365" t="s">
        <v>455</v>
      </c>
      <c r="I78" s="366" t="s">
        <v>456</v>
      </c>
      <c r="M78" s="362"/>
      <c r="N78" s="377"/>
      <c r="O78" s="377"/>
      <c r="P78" s="377"/>
      <c r="Q78" s="377"/>
      <c r="R78" s="377"/>
      <c r="S78" s="377"/>
      <c r="T78" s="377"/>
      <c r="U78" s="377"/>
      <c r="V78" s="377"/>
      <c r="W78" s="377"/>
      <c r="X78" s="377"/>
      <c r="Y78" s="377"/>
      <c r="Z78" s="377"/>
      <c r="AA78" s="377"/>
      <c r="AB78" s="377"/>
      <c r="AC78" s="377"/>
      <c r="AD78" s="377"/>
      <c r="AE78" s="377"/>
      <c r="AF78" s="377"/>
      <c r="AG78" s="377"/>
      <c r="AH78" s="378"/>
    </row>
    <row r="79" spans="2:34" ht="15" customHeight="1" x14ac:dyDescent="0.2">
      <c r="B79" s="410">
        <v>1</v>
      </c>
      <c r="C79" s="850" t="s">
        <v>438</v>
      </c>
      <c r="D79" s="850"/>
      <c r="E79" s="850"/>
      <c r="F79" s="850"/>
      <c r="G79" s="850"/>
      <c r="H79" s="850"/>
      <c r="I79" s="850"/>
      <c r="M79" s="362"/>
      <c r="N79" s="377"/>
      <c r="O79" s="377"/>
      <c r="P79" s="377"/>
      <c r="Q79" s="377"/>
      <c r="R79" s="377"/>
      <c r="S79" s="377"/>
      <c r="T79" s="377"/>
      <c r="U79" s="377"/>
      <c r="V79" s="377"/>
      <c r="W79" s="377"/>
      <c r="X79" s="377"/>
      <c r="Y79" s="377"/>
      <c r="Z79" s="377"/>
      <c r="AA79" s="377"/>
      <c r="AB79" s="377"/>
      <c r="AC79" s="377"/>
      <c r="AD79" s="377"/>
      <c r="AE79" s="377"/>
      <c r="AF79" s="377"/>
      <c r="AG79" s="377"/>
      <c r="AH79" s="378"/>
    </row>
    <row r="80" spans="2:34" ht="15" customHeight="1" x14ac:dyDescent="0.2">
      <c r="B80" s="411" t="s">
        <v>138</v>
      </c>
      <c r="C80" s="847" t="s">
        <v>457</v>
      </c>
      <c r="D80" s="847"/>
      <c r="E80" s="411" t="s">
        <v>5</v>
      </c>
      <c r="F80" s="414">
        <v>1</v>
      </c>
      <c r="G80" s="413">
        <f>$P$13</f>
        <v>1745.8</v>
      </c>
      <c r="H80" s="414">
        <f>F80*G80</f>
        <v>1745.8</v>
      </c>
      <c r="I80" s="414">
        <f>H80</f>
        <v>1745.8</v>
      </c>
      <c r="M80" s="362"/>
      <c r="N80" s="377"/>
      <c r="O80" s="377"/>
      <c r="P80" s="377"/>
      <c r="Q80" s="377"/>
      <c r="R80" s="377"/>
      <c r="S80" s="377"/>
      <c r="T80" s="377"/>
      <c r="U80" s="377"/>
      <c r="V80" s="377"/>
      <c r="W80" s="377"/>
      <c r="X80" s="377"/>
      <c r="Y80" s="377"/>
      <c r="Z80" s="377"/>
      <c r="AA80" s="377"/>
      <c r="AB80" s="377"/>
      <c r="AC80" s="377"/>
      <c r="AD80" s="377"/>
      <c r="AE80" s="377"/>
      <c r="AF80" s="377"/>
      <c r="AG80" s="377"/>
      <c r="AH80" s="378"/>
    </row>
    <row r="81" spans="2:34" ht="15" customHeight="1" x14ac:dyDescent="0.2">
      <c r="B81" s="411" t="s">
        <v>164</v>
      </c>
      <c r="C81" s="847" t="s">
        <v>458</v>
      </c>
      <c r="D81" s="847"/>
      <c r="E81" s="411" t="s">
        <v>5</v>
      </c>
      <c r="F81" s="414">
        <f>$T$14</f>
        <v>106.75</v>
      </c>
      <c r="G81" s="413">
        <f>0.2*(G80/220)</f>
        <v>1.59</v>
      </c>
      <c r="H81" s="414"/>
      <c r="I81" s="414">
        <f>F81*G81</f>
        <v>169.73</v>
      </c>
      <c r="M81" s="362"/>
      <c r="N81" s="377"/>
      <c r="O81" s="377"/>
      <c r="P81" s="377"/>
      <c r="Q81" s="377"/>
      <c r="R81" s="377"/>
      <c r="S81" s="377"/>
      <c r="T81" s="377"/>
      <c r="U81" s="377"/>
      <c r="V81" s="377"/>
      <c r="W81" s="377"/>
      <c r="X81" s="377"/>
      <c r="Y81" s="377"/>
      <c r="Z81" s="377"/>
      <c r="AA81" s="377"/>
      <c r="AB81" s="377"/>
      <c r="AC81" s="377"/>
      <c r="AD81" s="377"/>
      <c r="AE81" s="377"/>
      <c r="AF81" s="377"/>
      <c r="AG81" s="377"/>
      <c r="AH81" s="378"/>
    </row>
    <row r="82" spans="2:34" ht="15" customHeight="1" x14ac:dyDescent="0.2">
      <c r="B82" s="411" t="s">
        <v>459</v>
      </c>
      <c r="C82" s="847" t="s">
        <v>460</v>
      </c>
      <c r="D82" s="847"/>
      <c r="E82" s="411" t="s">
        <v>5</v>
      </c>
      <c r="F82" s="414">
        <v>0</v>
      </c>
      <c r="G82" s="413">
        <f>BD!$H$8*0.4</f>
        <v>648.4</v>
      </c>
      <c r="H82" s="414">
        <f>F82*G82</f>
        <v>0</v>
      </c>
      <c r="I82" s="414">
        <f>H82</f>
        <v>0</v>
      </c>
      <c r="M82" s="362"/>
      <c r="N82" s="377"/>
      <c r="O82" s="377"/>
      <c r="P82" s="377"/>
      <c r="Q82" s="377"/>
      <c r="R82" s="377"/>
      <c r="S82" s="377"/>
      <c r="T82" s="377"/>
      <c r="U82" s="377"/>
      <c r="V82" s="377"/>
      <c r="W82" s="377"/>
      <c r="X82" s="377"/>
      <c r="Y82" s="377"/>
      <c r="Z82" s="377"/>
      <c r="AA82" s="377"/>
      <c r="AB82" s="377"/>
      <c r="AC82" s="377"/>
      <c r="AD82" s="377"/>
      <c r="AE82" s="377"/>
      <c r="AF82" s="377"/>
      <c r="AG82" s="377"/>
      <c r="AH82" s="378"/>
    </row>
    <row r="83" spans="2:34" ht="15" customHeight="1" x14ac:dyDescent="0.2">
      <c r="B83" s="411" t="s">
        <v>461</v>
      </c>
      <c r="C83" s="847" t="s">
        <v>462</v>
      </c>
      <c r="D83" s="847"/>
      <c r="E83" s="411" t="s">
        <v>463</v>
      </c>
      <c r="F83" s="414">
        <v>0</v>
      </c>
      <c r="G83" s="413">
        <f>(G80/220)*2</f>
        <v>15.87</v>
      </c>
      <c r="H83" s="414">
        <f>F83*G83</f>
        <v>0</v>
      </c>
      <c r="I83" s="414">
        <f>H83</f>
        <v>0</v>
      </c>
      <c r="M83" s="362"/>
      <c r="N83" s="377"/>
      <c r="O83" s="377"/>
      <c r="P83" s="377"/>
      <c r="Q83" s="377"/>
      <c r="R83" s="377"/>
      <c r="S83" s="377"/>
      <c r="T83" s="377"/>
      <c r="U83" s="377"/>
      <c r="V83" s="377"/>
      <c r="W83" s="377"/>
      <c r="X83" s="377"/>
      <c r="Y83" s="377"/>
      <c r="Z83" s="377"/>
      <c r="AA83" s="377"/>
      <c r="AB83" s="377"/>
      <c r="AC83" s="377"/>
      <c r="AD83" s="377"/>
      <c r="AE83" s="377"/>
      <c r="AF83" s="377"/>
      <c r="AG83" s="377"/>
      <c r="AH83" s="378"/>
    </row>
    <row r="84" spans="2:34" ht="15" customHeight="1" x14ac:dyDescent="0.2">
      <c r="B84" s="848" t="s">
        <v>464</v>
      </c>
      <c r="C84" s="848"/>
      <c r="D84" s="848"/>
      <c r="E84" s="848"/>
      <c r="F84" s="848"/>
      <c r="G84" s="848"/>
      <c r="H84" s="415">
        <f>SUM(H80:H83)</f>
        <v>1745.8</v>
      </c>
      <c r="I84" s="375">
        <f>SUM(I80:I83)</f>
        <v>1915.53</v>
      </c>
      <c r="M84" s="362"/>
      <c r="N84" s="377"/>
      <c r="O84" s="377"/>
      <c r="P84" s="377"/>
      <c r="Q84" s="377"/>
      <c r="R84" s="377"/>
      <c r="S84" s="377"/>
      <c r="T84" s="377"/>
      <c r="U84" s="377"/>
      <c r="V84" s="377"/>
      <c r="W84" s="377"/>
      <c r="X84" s="377"/>
      <c r="Y84" s="377"/>
      <c r="Z84" s="377"/>
      <c r="AA84" s="377"/>
      <c r="AB84" s="377"/>
      <c r="AC84" s="377"/>
      <c r="AD84" s="377"/>
      <c r="AE84" s="377"/>
      <c r="AF84" s="377"/>
      <c r="AG84" s="377"/>
      <c r="AH84" s="378"/>
    </row>
    <row r="85" spans="2:34" ht="15" customHeight="1" x14ac:dyDescent="0.2">
      <c r="B85" s="410">
        <v>2</v>
      </c>
      <c r="C85" s="850" t="s">
        <v>439</v>
      </c>
      <c r="D85" s="850"/>
      <c r="E85" s="850"/>
      <c r="F85" s="416">
        <f>$X$13</f>
        <v>0.72629999999999995</v>
      </c>
      <c r="G85" s="417"/>
      <c r="H85" s="417"/>
      <c r="I85" s="417"/>
      <c r="M85" s="362"/>
      <c r="N85" s="377"/>
      <c r="O85" s="377"/>
      <c r="P85" s="377"/>
      <c r="Q85" s="377"/>
      <c r="R85" s="377"/>
      <c r="S85" s="377"/>
      <c r="T85" s="377"/>
      <c r="U85" s="377"/>
      <c r="V85" s="377"/>
      <c r="W85" s="377"/>
      <c r="X85" s="377"/>
      <c r="Y85" s="377"/>
      <c r="Z85" s="377"/>
      <c r="AA85" s="377"/>
      <c r="AB85" s="377"/>
      <c r="AC85" s="377"/>
      <c r="AD85" s="377"/>
      <c r="AE85" s="377"/>
      <c r="AF85" s="377"/>
      <c r="AG85" s="377"/>
      <c r="AH85" s="378"/>
    </row>
    <row r="86" spans="2:34" ht="15" customHeight="1" x14ac:dyDescent="0.2">
      <c r="B86" s="411" t="s">
        <v>136</v>
      </c>
      <c r="C86" s="847" t="s">
        <v>465</v>
      </c>
      <c r="D86" s="847"/>
      <c r="E86" s="411" t="s">
        <v>5</v>
      </c>
      <c r="F86" s="414"/>
      <c r="G86" s="418"/>
      <c r="H86" s="418">
        <f>H84*F85</f>
        <v>1267.97</v>
      </c>
      <c r="I86" s="414">
        <f>I84*F85</f>
        <v>1391.25</v>
      </c>
      <c r="M86" s="362"/>
      <c r="N86" s="377"/>
      <c r="O86" s="377"/>
      <c r="P86" s="377"/>
      <c r="Q86" s="377"/>
      <c r="R86" s="377"/>
      <c r="S86" s="377"/>
      <c r="T86" s="377"/>
      <c r="U86" s="377"/>
      <c r="V86" s="377"/>
      <c r="W86" s="377"/>
      <c r="X86" s="377"/>
      <c r="Y86" s="377"/>
      <c r="Z86" s="377"/>
      <c r="AA86" s="377"/>
      <c r="AB86" s="377"/>
      <c r="AC86" s="377"/>
      <c r="AD86" s="377"/>
      <c r="AE86" s="377"/>
      <c r="AF86" s="377"/>
      <c r="AG86" s="377"/>
      <c r="AH86" s="378"/>
    </row>
    <row r="87" spans="2:34" ht="15" customHeight="1" x14ac:dyDescent="0.2">
      <c r="B87" s="848" t="s">
        <v>466</v>
      </c>
      <c r="C87" s="848"/>
      <c r="D87" s="848"/>
      <c r="E87" s="848"/>
      <c r="F87" s="848"/>
      <c r="G87" s="848"/>
      <c r="H87" s="419">
        <f>SUM(H86)</f>
        <v>1267.97</v>
      </c>
      <c r="I87" s="375">
        <f>SUM(I86:I86)</f>
        <v>1391.25</v>
      </c>
      <c r="M87" s="362"/>
      <c r="N87" s="377"/>
      <c r="O87" s="377"/>
      <c r="P87" s="377"/>
      <c r="Q87" s="377"/>
      <c r="R87" s="377"/>
      <c r="S87" s="377"/>
      <c r="T87" s="377"/>
      <c r="U87" s="377"/>
      <c r="V87" s="377"/>
      <c r="W87" s="377"/>
      <c r="X87" s="377"/>
      <c r="Y87" s="377"/>
      <c r="Z87" s="377"/>
      <c r="AA87" s="377"/>
      <c r="AB87" s="377"/>
      <c r="AC87" s="377"/>
      <c r="AD87" s="377"/>
      <c r="AE87" s="377"/>
      <c r="AF87" s="377"/>
      <c r="AG87" s="377"/>
      <c r="AH87" s="378"/>
    </row>
    <row r="88" spans="2:34" ht="15" customHeight="1" x14ac:dyDescent="0.2">
      <c r="B88" s="410">
        <v>3</v>
      </c>
      <c r="C88" s="850" t="s">
        <v>467</v>
      </c>
      <c r="D88" s="850"/>
      <c r="E88" s="850"/>
      <c r="F88" s="850"/>
      <c r="G88" s="850"/>
      <c r="H88" s="850"/>
      <c r="I88" s="850"/>
      <c r="M88" s="362"/>
      <c r="N88" s="377"/>
      <c r="O88" s="377"/>
      <c r="P88" s="377"/>
      <c r="Q88" s="377"/>
      <c r="R88" s="377"/>
      <c r="S88" s="377"/>
      <c r="T88" s="377"/>
      <c r="U88" s="377"/>
      <c r="V88" s="377"/>
      <c r="W88" s="377"/>
      <c r="X88" s="377"/>
      <c r="Y88" s="377"/>
      <c r="Z88" s="377"/>
      <c r="AA88" s="377"/>
      <c r="AB88" s="377"/>
      <c r="AC88" s="377"/>
      <c r="AD88" s="377"/>
      <c r="AE88" s="377"/>
      <c r="AF88" s="377"/>
      <c r="AG88" s="377"/>
      <c r="AH88" s="378"/>
    </row>
    <row r="89" spans="2:34" ht="15" customHeight="1" x14ac:dyDescent="0.2">
      <c r="B89" s="411" t="s">
        <v>159</v>
      </c>
      <c r="C89" s="847" t="s">
        <v>468</v>
      </c>
      <c r="D89" s="847"/>
      <c r="E89" s="411" t="s">
        <v>5</v>
      </c>
      <c r="F89" s="414">
        <v>1</v>
      </c>
      <c r="G89" s="420">
        <f>$AD$12</f>
        <v>76.17</v>
      </c>
      <c r="H89" s="414">
        <f t="shared" ref="H89" si="12">F89*G89</f>
        <v>76.17</v>
      </c>
      <c r="I89" s="414">
        <f t="shared" ref="I89:I95" si="13">H89</f>
        <v>76.17</v>
      </c>
      <c r="M89" s="362"/>
      <c r="N89" s="377"/>
      <c r="O89" s="377"/>
      <c r="P89" s="377"/>
      <c r="Q89" s="377"/>
      <c r="R89" s="377"/>
      <c r="S89" s="377"/>
      <c r="T89" s="377"/>
      <c r="U89" s="377"/>
      <c r="V89" s="377"/>
      <c r="W89" s="377"/>
      <c r="X89" s="377"/>
      <c r="Y89" s="377"/>
      <c r="Z89" s="377"/>
      <c r="AA89" s="377"/>
      <c r="AB89" s="377"/>
      <c r="AC89" s="377"/>
      <c r="AD89" s="377"/>
      <c r="AE89" s="377"/>
      <c r="AF89" s="377"/>
      <c r="AG89" s="377"/>
      <c r="AH89" s="378"/>
    </row>
    <row r="90" spans="2:34" ht="15" customHeight="1" x14ac:dyDescent="0.2">
      <c r="B90" s="411" t="s">
        <v>155</v>
      </c>
      <c r="C90" s="847" t="s">
        <v>469</v>
      </c>
      <c r="D90" s="847"/>
      <c r="E90" s="411" t="s">
        <v>5</v>
      </c>
      <c r="F90" s="414">
        <f>183/12</f>
        <v>15.25</v>
      </c>
      <c r="G90" s="420">
        <f>$Y$12</f>
        <v>22.85</v>
      </c>
      <c r="H90" s="414">
        <f>(F90*G90)-((F90*G90)*0.2)</f>
        <v>278.77</v>
      </c>
      <c r="I90" s="414">
        <f t="shared" si="13"/>
        <v>278.77</v>
      </c>
      <c r="M90" s="362"/>
      <c r="N90" s="377"/>
      <c r="O90" s="377"/>
      <c r="P90" s="377"/>
      <c r="Q90" s="377"/>
      <c r="R90" s="377"/>
      <c r="S90" s="377"/>
      <c r="T90" s="377"/>
      <c r="U90" s="377"/>
      <c r="V90" s="377"/>
      <c r="W90" s="377"/>
      <c r="X90" s="377"/>
      <c r="Y90" s="377"/>
      <c r="Z90" s="377"/>
      <c r="AA90" s="377"/>
      <c r="AB90" s="377"/>
      <c r="AC90" s="377"/>
      <c r="AD90" s="377"/>
      <c r="AE90" s="377"/>
      <c r="AF90" s="377"/>
      <c r="AG90" s="377"/>
      <c r="AH90" s="378"/>
    </row>
    <row r="91" spans="2:34" ht="15" customHeight="1" x14ac:dyDescent="0.2">
      <c r="B91" s="411" t="s">
        <v>470</v>
      </c>
      <c r="C91" s="847" t="s">
        <v>471</v>
      </c>
      <c r="D91" s="847"/>
      <c r="E91" s="411" t="s">
        <v>5</v>
      </c>
      <c r="F91" s="414">
        <v>1</v>
      </c>
      <c r="G91" s="420">
        <f>$Z$12</f>
        <v>283.31</v>
      </c>
      <c r="H91" s="414">
        <f>(F91*G91)-((F91*G91)*0.2)</f>
        <v>226.65</v>
      </c>
      <c r="I91" s="414">
        <f t="shared" si="13"/>
        <v>226.65</v>
      </c>
      <c r="M91" s="362"/>
      <c r="N91" s="377"/>
      <c r="O91" s="377"/>
      <c r="P91" s="377"/>
      <c r="Q91" s="377"/>
      <c r="R91" s="377"/>
      <c r="S91" s="377"/>
      <c r="T91" s="377"/>
      <c r="U91" s="377"/>
      <c r="V91" s="377"/>
      <c r="W91" s="377"/>
      <c r="X91" s="377"/>
      <c r="Y91" s="377"/>
      <c r="Z91" s="377"/>
      <c r="AA91" s="377"/>
      <c r="AB91" s="377"/>
      <c r="AC91" s="377"/>
      <c r="AD91" s="377"/>
      <c r="AE91" s="377"/>
      <c r="AF91" s="377"/>
      <c r="AG91" s="377"/>
      <c r="AH91" s="378"/>
    </row>
    <row r="92" spans="2:34" ht="15" customHeight="1" x14ac:dyDescent="0.2">
      <c r="B92" s="411" t="s">
        <v>153</v>
      </c>
      <c r="C92" s="847" t="s">
        <v>472</v>
      </c>
      <c r="D92" s="847"/>
      <c r="E92" s="411" t="s">
        <v>5</v>
      </c>
      <c r="F92" s="414">
        <f>1/12</f>
        <v>0.08</v>
      </c>
      <c r="G92" s="420">
        <f>$AA$12+$AB$12</f>
        <v>566.62</v>
      </c>
      <c r="H92" s="414">
        <f>(F92*G92)-((F92*G92)*0.2)</f>
        <v>36.26</v>
      </c>
      <c r="I92" s="414">
        <f t="shared" si="13"/>
        <v>36.26</v>
      </c>
      <c r="M92" s="362"/>
      <c r="N92" s="377"/>
      <c r="O92" s="377"/>
      <c r="P92" s="377"/>
      <c r="Q92" s="377"/>
      <c r="R92" s="377"/>
      <c r="S92" s="377"/>
      <c r="T92" s="377"/>
      <c r="U92" s="377"/>
      <c r="V92" s="377"/>
      <c r="W92" s="377"/>
      <c r="X92" s="377"/>
      <c r="Y92" s="377"/>
      <c r="Z92" s="377"/>
      <c r="AA92" s="377"/>
      <c r="AB92" s="377"/>
      <c r="AC92" s="377"/>
      <c r="AD92" s="377"/>
      <c r="AE92" s="377"/>
      <c r="AF92" s="377"/>
      <c r="AG92" s="377"/>
      <c r="AH92" s="378"/>
    </row>
    <row r="93" spans="2:34" ht="15" customHeight="1" x14ac:dyDescent="0.2">
      <c r="B93" s="411" t="s">
        <v>474</v>
      </c>
      <c r="C93" s="847" t="s">
        <v>475</v>
      </c>
      <c r="D93" s="847"/>
      <c r="E93" s="411" t="s">
        <v>133</v>
      </c>
      <c r="F93" s="414">
        <f>183/12</f>
        <v>15.25</v>
      </c>
      <c r="G93" s="420">
        <f>$AF$11</f>
        <v>7.6</v>
      </c>
      <c r="H93" s="414">
        <f>IF(G93=0,0,F93*G93-0.06*G80)</f>
        <v>11.15</v>
      </c>
      <c r="I93" s="414">
        <f t="shared" si="13"/>
        <v>11.15</v>
      </c>
      <c r="M93" s="362"/>
      <c r="N93" s="377"/>
      <c r="O93" s="377"/>
      <c r="P93" s="377"/>
      <c r="Q93" s="377"/>
      <c r="R93" s="377"/>
      <c r="S93" s="377"/>
      <c r="T93" s="377"/>
      <c r="U93" s="377"/>
      <c r="V93" s="377"/>
      <c r="W93" s="377"/>
      <c r="X93" s="377"/>
      <c r="Y93" s="377"/>
      <c r="Z93" s="377"/>
      <c r="AA93" s="377"/>
      <c r="AB93" s="377"/>
      <c r="AC93" s="377"/>
      <c r="AD93" s="377"/>
      <c r="AE93" s="377"/>
      <c r="AF93" s="377"/>
      <c r="AG93" s="377"/>
      <c r="AH93" s="378"/>
    </row>
    <row r="94" spans="2:34" ht="15" customHeight="1" x14ac:dyDescent="0.2">
      <c r="B94" s="411" t="s">
        <v>476</v>
      </c>
      <c r="C94" s="847" t="s">
        <v>477</v>
      </c>
      <c r="D94" s="847"/>
      <c r="E94" s="411" t="s">
        <v>5</v>
      </c>
      <c r="F94" s="414">
        <v>1</v>
      </c>
      <c r="G94" s="420">
        <f>$AE$11</f>
        <v>18.28</v>
      </c>
      <c r="H94" s="414">
        <f t="shared" ref="H94:H95" si="14">F94*G94</f>
        <v>18.28</v>
      </c>
      <c r="I94" s="414">
        <f t="shared" si="13"/>
        <v>18.28</v>
      </c>
      <c r="M94" s="362"/>
      <c r="N94" s="377"/>
      <c r="O94" s="377"/>
      <c r="P94" s="377"/>
      <c r="Q94" s="377"/>
      <c r="R94" s="377"/>
      <c r="S94" s="377"/>
      <c r="T94" s="377"/>
      <c r="U94" s="377"/>
      <c r="V94" s="377"/>
      <c r="W94" s="377"/>
      <c r="X94" s="377"/>
      <c r="Y94" s="377"/>
      <c r="Z94" s="377"/>
      <c r="AA94" s="377"/>
      <c r="AB94" s="377"/>
      <c r="AC94" s="377"/>
      <c r="AD94" s="377"/>
      <c r="AE94" s="377"/>
      <c r="AF94" s="377"/>
      <c r="AG94" s="377"/>
      <c r="AH94" s="378"/>
    </row>
    <row r="95" spans="2:34" ht="15" customHeight="1" x14ac:dyDescent="0.2">
      <c r="B95" s="411" t="s">
        <v>478</v>
      </c>
      <c r="C95" s="847" t="s">
        <v>9362</v>
      </c>
      <c r="D95" s="847"/>
      <c r="E95" s="411" t="s">
        <v>5</v>
      </c>
      <c r="F95" s="414">
        <v>1</v>
      </c>
      <c r="G95" s="420">
        <f>$AH$11</f>
        <v>262.29000000000002</v>
      </c>
      <c r="H95" s="414">
        <f t="shared" si="14"/>
        <v>262.29000000000002</v>
      </c>
      <c r="I95" s="414">
        <f t="shared" si="13"/>
        <v>262.29000000000002</v>
      </c>
      <c r="M95" s="362"/>
      <c r="N95" s="377"/>
      <c r="O95" s="377"/>
      <c r="P95" s="377"/>
      <c r="Q95" s="377"/>
      <c r="R95" s="377"/>
      <c r="S95" s="377"/>
      <c r="T95" s="377"/>
      <c r="U95" s="377"/>
      <c r="V95" s="377"/>
      <c r="W95" s="377"/>
      <c r="X95" s="377"/>
      <c r="Y95" s="377"/>
      <c r="Z95" s="377"/>
      <c r="AA95" s="377"/>
      <c r="AB95" s="377"/>
      <c r="AC95" s="377"/>
      <c r="AD95" s="377"/>
      <c r="AE95" s="377"/>
      <c r="AF95" s="377"/>
      <c r="AG95" s="377"/>
      <c r="AH95" s="378"/>
    </row>
    <row r="96" spans="2:34" ht="15" customHeight="1" x14ac:dyDescent="0.2">
      <c r="B96" s="848" t="s">
        <v>479</v>
      </c>
      <c r="C96" s="848"/>
      <c r="D96" s="848"/>
      <c r="E96" s="848"/>
      <c r="F96" s="848"/>
      <c r="G96" s="848"/>
      <c r="H96" s="415">
        <f>SUM(H89:H95)</f>
        <v>909.57</v>
      </c>
      <c r="I96" s="375">
        <f>SUM(I89:I95)</f>
        <v>909.57</v>
      </c>
      <c r="M96" s="362"/>
      <c r="N96" s="377"/>
      <c r="O96" s="377"/>
      <c r="P96" s="377"/>
      <c r="Q96" s="377"/>
      <c r="R96" s="377"/>
      <c r="S96" s="377"/>
      <c r="T96" s="377"/>
      <c r="U96" s="377"/>
      <c r="V96" s="377"/>
      <c r="W96" s="377"/>
      <c r="X96" s="377"/>
      <c r="Y96" s="377"/>
      <c r="Z96" s="377"/>
      <c r="AA96" s="377"/>
      <c r="AB96" s="377"/>
      <c r="AC96" s="377"/>
      <c r="AD96" s="377"/>
      <c r="AE96" s="377"/>
      <c r="AF96" s="377"/>
      <c r="AG96" s="377"/>
      <c r="AH96" s="378"/>
    </row>
    <row r="97" spans="2:34" ht="15" customHeight="1" x14ac:dyDescent="0.2">
      <c r="B97" s="410">
        <v>4</v>
      </c>
      <c r="C97" s="850" t="s">
        <v>480</v>
      </c>
      <c r="D97" s="850"/>
      <c r="E97" s="850"/>
      <c r="F97" s="850"/>
      <c r="G97" s="850"/>
      <c r="H97" s="850"/>
      <c r="I97" s="850"/>
      <c r="M97" s="362"/>
      <c r="N97" s="377"/>
      <c r="O97" s="377"/>
      <c r="P97" s="377"/>
      <c r="Q97" s="377"/>
      <c r="R97" s="377"/>
      <c r="S97" s="377"/>
      <c r="T97" s="377"/>
      <c r="U97" s="377"/>
      <c r="V97" s="377"/>
      <c r="W97" s="377"/>
      <c r="X97" s="377"/>
      <c r="Y97" s="377"/>
      <c r="Z97" s="377"/>
      <c r="AA97" s="377"/>
      <c r="AB97" s="377"/>
      <c r="AC97" s="377"/>
      <c r="AD97" s="377"/>
      <c r="AE97" s="377"/>
      <c r="AF97" s="377"/>
      <c r="AG97" s="377"/>
      <c r="AH97" s="378"/>
    </row>
    <row r="98" spans="2:34" ht="15" customHeight="1" x14ac:dyDescent="0.2">
      <c r="B98" s="411" t="s">
        <v>132</v>
      </c>
      <c r="C98" s="847" t="s">
        <v>9447</v>
      </c>
      <c r="D98" s="847"/>
      <c r="E98" s="411" t="s">
        <v>133</v>
      </c>
      <c r="F98" s="412">
        <v>0.33300000000000002</v>
      </c>
      <c r="G98" s="413">
        <f>BD!$H$16</f>
        <v>197.78</v>
      </c>
      <c r="H98" s="414">
        <f>F98*G98</f>
        <v>65.86</v>
      </c>
      <c r="I98" s="414">
        <f>H98</f>
        <v>65.86</v>
      </c>
      <c r="M98" s="362"/>
      <c r="N98" s="377"/>
      <c r="O98" s="377"/>
      <c r="P98" s="377"/>
      <c r="Q98" s="377"/>
      <c r="R98" s="377"/>
      <c r="S98" s="377"/>
      <c r="T98" s="377"/>
      <c r="U98" s="377"/>
      <c r="V98" s="377"/>
      <c r="W98" s="377"/>
      <c r="X98" s="377"/>
      <c r="Y98" s="377"/>
      <c r="Z98" s="377"/>
      <c r="AA98" s="377"/>
      <c r="AB98" s="377"/>
      <c r="AC98" s="377"/>
      <c r="AD98" s="377"/>
      <c r="AE98" s="377"/>
      <c r="AF98" s="377"/>
      <c r="AG98" s="377"/>
      <c r="AH98" s="378"/>
    </row>
    <row r="99" spans="2:34" ht="15" customHeight="1" x14ac:dyDescent="0.2">
      <c r="B99" s="411" t="s">
        <v>9446</v>
      </c>
      <c r="C99" s="847" t="s">
        <v>9450</v>
      </c>
      <c r="D99" s="847"/>
      <c r="E99" s="411" t="s">
        <v>133</v>
      </c>
      <c r="F99" s="412">
        <v>0.33300000000000002</v>
      </c>
      <c r="G99" s="420">
        <f>BD!$H$19</f>
        <v>25.09</v>
      </c>
      <c r="H99" s="414">
        <f>F99*G99</f>
        <v>8.35</v>
      </c>
      <c r="I99" s="414">
        <f>H99</f>
        <v>8.35</v>
      </c>
      <c r="M99" s="362"/>
      <c r="N99" s="377"/>
      <c r="O99" s="377"/>
      <c r="P99" s="377"/>
      <c r="Q99" s="377"/>
      <c r="R99" s="377"/>
      <c r="S99" s="377"/>
      <c r="T99" s="377"/>
      <c r="U99" s="377"/>
      <c r="V99" s="377"/>
      <c r="W99" s="377"/>
      <c r="X99" s="377"/>
      <c r="Y99" s="377"/>
      <c r="Z99" s="377"/>
      <c r="AA99" s="377"/>
      <c r="AB99" s="377"/>
      <c r="AC99" s="377"/>
      <c r="AD99" s="377"/>
      <c r="AE99" s="377"/>
      <c r="AF99" s="377"/>
      <c r="AG99" s="377"/>
      <c r="AH99" s="378"/>
    </row>
    <row r="100" spans="2:34" ht="15" customHeight="1" x14ac:dyDescent="0.2">
      <c r="B100" s="848" t="s">
        <v>481</v>
      </c>
      <c r="C100" s="848"/>
      <c r="D100" s="848"/>
      <c r="E100" s="848"/>
      <c r="F100" s="848"/>
      <c r="G100" s="848"/>
      <c r="H100" s="415">
        <f>SUM(H98:H99)</f>
        <v>74.209999999999994</v>
      </c>
      <c r="I100" s="375">
        <f>SUM(I98:I99)</f>
        <v>74.209999999999994</v>
      </c>
      <c r="M100" s="362"/>
      <c r="N100" s="377"/>
      <c r="O100" s="377"/>
      <c r="P100" s="377"/>
      <c r="Q100" s="377"/>
      <c r="R100" s="377"/>
      <c r="S100" s="377"/>
      <c r="T100" s="377"/>
      <c r="U100" s="377"/>
      <c r="V100" s="377"/>
      <c r="W100" s="377"/>
      <c r="X100" s="377"/>
      <c r="Y100" s="377"/>
      <c r="Z100" s="377"/>
      <c r="AA100" s="377"/>
      <c r="AB100" s="377"/>
      <c r="AC100" s="377"/>
      <c r="AD100" s="377"/>
      <c r="AE100" s="377"/>
      <c r="AF100" s="377"/>
      <c r="AG100" s="377"/>
      <c r="AH100" s="378"/>
    </row>
    <row r="101" spans="2:34" ht="15" customHeight="1" x14ac:dyDescent="0.2">
      <c r="B101" s="410">
        <v>5</v>
      </c>
      <c r="C101" s="850" t="s">
        <v>482</v>
      </c>
      <c r="D101" s="850"/>
      <c r="E101" s="850"/>
      <c r="F101" s="850"/>
      <c r="G101" s="850"/>
      <c r="H101" s="850"/>
      <c r="I101" s="850"/>
      <c r="M101" s="362"/>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8"/>
    </row>
    <row r="102" spans="2:34" ht="15" customHeight="1" x14ac:dyDescent="0.2">
      <c r="B102" s="411" t="s">
        <v>162</v>
      </c>
      <c r="C102" s="847" t="s">
        <v>492</v>
      </c>
      <c r="D102" s="847"/>
      <c r="E102" s="411" t="s">
        <v>494</v>
      </c>
      <c r="F102" s="412">
        <f>4/12</f>
        <v>0.33300000000000002</v>
      </c>
      <c r="G102" s="420">
        <f>BD!$H$17</f>
        <v>84.61</v>
      </c>
      <c r="H102" s="414">
        <f>F102*G102</f>
        <v>28.18</v>
      </c>
      <c r="I102" s="414">
        <f>H102</f>
        <v>28.18</v>
      </c>
      <c r="M102" s="362"/>
      <c r="N102" s="377"/>
      <c r="O102" s="377"/>
      <c r="P102" s="377"/>
      <c r="Q102" s="377"/>
      <c r="R102" s="377"/>
      <c r="S102" s="377"/>
      <c r="T102" s="377"/>
      <c r="U102" s="377"/>
      <c r="V102" s="377"/>
      <c r="W102" s="377"/>
      <c r="X102" s="377"/>
      <c r="Y102" s="377"/>
      <c r="Z102" s="377"/>
      <c r="AA102" s="377"/>
      <c r="AB102" s="377"/>
      <c r="AC102" s="377"/>
      <c r="AD102" s="377"/>
      <c r="AE102" s="377"/>
      <c r="AF102" s="377"/>
      <c r="AG102" s="377"/>
      <c r="AH102" s="378"/>
    </row>
    <row r="103" spans="2:34" ht="15" customHeight="1" x14ac:dyDescent="0.2">
      <c r="B103" s="411" t="s">
        <v>160</v>
      </c>
      <c r="C103" s="847" t="s">
        <v>483</v>
      </c>
      <c r="D103" s="847"/>
      <c r="E103" s="411" t="s">
        <v>133</v>
      </c>
      <c r="F103" s="412">
        <v>0.33300000000000002</v>
      </c>
      <c r="G103" s="420">
        <f>BD!$H$20</f>
        <v>23.01</v>
      </c>
      <c r="H103" s="414">
        <f t="shared" ref="H103" si="15">F103*G103</f>
        <v>7.66</v>
      </c>
      <c r="I103" s="414">
        <f t="shared" ref="I103" si="16">H103</f>
        <v>7.66</v>
      </c>
      <c r="M103" s="362"/>
      <c r="N103" s="377"/>
      <c r="O103" s="377"/>
      <c r="P103" s="377"/>
      <c r="Q103" s="377"/>
      <c r="R103" s="377"/>
      <c r="S103" s="377"/>
      <c r="T103" s="377"/>
      <c r="U103" s="377"/>
      <c r="V103" s="377"/>
      <c r="W103" s="377"/>
      <c r="X103" s="377"/>
      <c r="Y103" s="377"/>
      <c r="Z103" s="377"/>
      <c r="AA103" s="377"/>
      <c r="AB103" s="377"/>
      <c r="AC103" s="377"/>
      <c r="AD103" s="377"/>
      <c r="AE103" s="377"/>
      <c r="AF103" s="377"/>
      <c r="AG103" s="377"/>
      <c r="AH103" s="378"/>
    </row>
    <row r="104" spans="2:34" ht="15" customHeight="1" x14ac:dyDescent="0.2">
      <c r="B104" s="411" t="s">
        <v>485</v>
      </c>
      <c r="C104" s="847" t="s">
        <v>545</v>
      </c>
      <c r="D104" s="847"/>
      <c r="E104" s="411" t="s">
        <v>494</v>
      </c>
      <c r="F104" s="412">
        <v>2</v>
      </c>
      <c r="G104" s="420">
        <f>BD!$H$18</f>
        <v>12.79</v>
      </c>
      <c r="H104" s="414">
        <f>F104*G104</f>
        <v>25.58</v>
      </c>
      <c r="I104" s="414">
        <f>H104</f>
        <v>25.58</v>
      </c>
      <c r="M104" s="362"/>
      <c r="N104" s="377"/>
      <c r="O104" s="377"/>
      <c r="P104" s="377"/>
      <c r="Q104" s="377"/>
      <c r="R104" s="377"/>
      <c r="S104" s="377"/>
      <c r="T104" s="377"/>
      <c r="U104" s="377"/>
      <c r="V104" s="377"/>
      <c r="W104" s="377"/>
      <c r="X104" s="377"/>
      <c r="Y104" s="377"/>
      <c r="Z104" s="377"/>
      <c r="AA104" s="377"/>
      <c r="AB104" s="377"/>
      <c r="AC104" s="377"/>
      <c r="AD104" s="377"/>
      <c r="AE104" s="377"/>
      <c r="AF104" s="377"/>
      <c r="AG104" s="377"/>
      <c r="AH104" s="378"/>
    </row>
    <row r="105" spans="2:34" ht="15" customHeight="1" x14ac:dyDescent="0.2">
      <c r="B105" s="411" t="s">
        <v>487</v>
      </c>
      <c r="C105" s="847" t="s">
        <v>486</v>
      </c>
      <c r="D105" s="847"/>
      <c r="E105" s="411" t="s">
        <v>133</v>
      </c>
      <c r="F105" s="412">
        <v>4</v>
      </c>
      <c r="G105" s="420">
        <f>BD!$H$23</f>
        <v>1.95</v>
      </c>
      <c r="H105" s="414">
        <f>F105*G105</f>
        <v>7.8</v>
      </c>
      <c r="I105" s="414">
        <f>H105</f>
        <v>7.8</v>
      </c>
      <c r="M105" s="362"/>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8"/>
    </row>
    <row r="106" spans="2:34" ht="15" customHeight="1" x14ac:dyDescent="0.2">
      <c r="B106" s="411" t="s">
        <v>489</v>
      </c>
      <c r="C106" s="847" t="s">
        <v>488</v>
      </c>
      <c r="D106" s="847"/>
      <c r="E106" s="411" t="s">
        <v>133</v>
      </c>
      <c r="F106" s="412">
        <v>2</v>
      </c>
      <c r="G106" s="420">
        <f>BD!$H$22</f>
        <v>2.2999999999999998</v>
      </c>
      <c r="H106" s="414">
        <f>F106*G106</f>
        <v>4.5999999999999996</v>
      </c>
      <c r="I106" s="414">
        <f>H106</f>
        <v>4.5999999999999996</v>
      </c>
      <c r="M106" s="362"/>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8"/>
    </row>
    <row r="107" spans="2:34" ht="15" customHeight="1" x14ac:dyDescent="0.2">
      <c r="B107" s="411" t="s">
        <v>493</v>
      </c>
      <c r="C107" s="847" t="s">
        <v>6313</v>
      </c>
      <c r="D107" s="847"/>
      <c r="E107" s="411" t="s">
        <v>133</v>
      </c>
      <c r="F107" s="412">
        <v>1</v>
      </c>
      <c r="G107" s="420">
        <f>BD!$H$24</f>
        <v>246.94</v>
      </c>
      <c r="H107" s="414">
        <f>F107*G107</f>
        <v>246.94</v>
      </c>
      <c r="I107" s="414">
        <f>H107</f>
        <v>246.94</v>
      </c>
      <c r="M107" s="362"/>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8"/>
    </row>
    <row r="108" spans="2:34" ht="15" customHeight="1" x14ac:dyDescent="0.2">
      <c r="B108" s="848" t="s">
        <v>490</v>
      </c>
      <c r="C108" s="848"/>
      <c r="D108" s="848"/>
      <c r="E108" s="848"/>
      <c r="F108" s="848"/>
      <c r="G108" s="848"/>
      <c r="H108" s="415">
        <f>SUM(H102:H107)</f>
        <v>320.76</v>
      </c>
      <c r="I108" s="375">
        <f>SUM(I102:I107)</f>
        <v>320.76</v>
      </c>
      <c r="M108" s="362"/>
      <c r="N108" s="377"/>
      <c r="O108" s="377"/>
      <c r="P108" s="377"/>
      <c r="Q108" s="377"/>
      <c r="R108" s="377"/>
      <c r="S108" s="377"/>
      <c r="T108" s="377"/>
      <c r="U108" s="377"/>
      <c r="V108" s="377"/>
      <c r="W108" s="377"/>
      <c r="X108" s="377"/>
      <c r="Y108" s="377"/>
      <c r="Z108" s="377"/>
      <c r="AA108" s="377"/>
      <c r="AB108" s="377"/>
      <c r="AC108" s="377"/>
      <c r="AD108" s="377"/>
      <c r="AE108" s="377"/>
      <c r="AF108" s="377"/>
      <c r="AG108" s="377"/>
      <c r="AH108" s="378"/>
    </row>
    <row r="109" spans="2:34" ht="15" customHeight="1" x14ac:dyDescent="0.2">
      <c r="B109" s="849" t="s">
        <v>491</v>
      </c>
      <c r="C109" s="849"/>
      <c r="D109" s="849"/>
      <c r="E109" s="849"/>
      <c r="F109" s="849"/>
      <c r="G109" s="849"/>
      <c r="H109" s="421">
        <f>H84+H87+H96+H100+H108</f>
        <v>4318.3100000000004</v>
      </c>
      <c r="I109" s="421">
        <f>I84+I87+I96+I100+I108</f>
        <v>4611.32</v>
      </c>
      <c r="M109" s="362"/>
      <c r="N109" s="377"/>
      <c r="O109" s="377"/>
      <c r="P109" s="377"/>
      <c r="Q109" s="377"/>
      <c r="R109" s="377"/>
      <c r="S109" s="377"/>
      <c r="T109" s="377"/>
      <c r="U109" s="377"/>
      <c r="V109" s="377"/>
      <c r="W109" s="377"/>
      <c r="X109" s="377"/>
      <c r="Y109" s="377"/>
      <c r="Z109" s="377"/>
      <c r="AA109" s="377"/>
      <c r="AB109" s="377"/>
      <c r="AC109" s="377"/>
      <c r="AD109" s="377"/>
      <c r="AE109" s="377"/>
      <c r="AF109" s="377"/>
      <c r="AG109" s="377"/>
      <c r="AH109" s="378"/>
    </row>
    <row r="110" spans="2:34" ht="15" customHeight="1" x14ac:dyDescent="0.2">
      <c r="B110" s="407" t="s">
        <v>430</v>
      </c>
      <c r="C110" s="408"/>
      <c r="D110" s="851" t="s">
        <v>9467</v>
      </c>
      <c r="E110" s="851"/>
      <c r="F110" s="851"/>
      <c r="G110" s="851"/>
      <c r="H110" s="409" t="s">
        <v>431</v>
      </c>
      <c r="I110" s="536" t="s">
        <v>432</v>
      </c>
      <c r="M110" s="362"/>
      <c r="N110" s="377"/>
      <c r="O110" s="377"/>
      <c r="P110" s="377"/>
      <c r="Q110" s="377"/>
      <c r="R110" s="377"/>
      <c r="S110" s="377"/>
      <c r="T110" s="377"/>
      <c r="U110" s="377"/>
      <c r="V110" s="377"/>
      <c r="W110" s="377"/>
      <c r="X110" s="377"/>
      <c r="Y110" s="377"/>
      <c r="Z110" s="377"/>
      <c r="AA110" s="377"/>
      <c r="AB110" s="377"/>
      <c r="AC110" s="377"/>
      <c r="AD110" s="377"/>
      <c r="AE110" s="377"/>
      <c r="AF110" s="377"/>
      <c r="AG110" s="377"/>
      <c r="AH110" s="378"/>
    </row>
    <row r="111" spans="2:34" ht="15" customHeight="1" x14ac:dyDescent="0.2">
      <c r="B111" s="849" t="s">
        <v>434</v>
      </c>
      <c r="C111" s="849"/>
      <c r="D111" s="849"/>
      <c r="E111" s="849"/>
      <c r="F111" s="849"/>
      <c r="G111" s="849"/>
      <c r="H111" s="849"/>
      <c r="I111" s="849"/>
      <c r="M111" s="362"/>
      <c r="N111" s="377"/>
      <c r="O111" s="377"/>
      <c r="P111" s="377"/>
      <c r="Q111" s="377"/>
      <c r="R111" s="377"/>
      <c r="S111" s="377"/>
      <c r="T111" s="377"/>
      <c r="U111" s="377"/>
      <c r="V111" s="377"/>
      <c r="W111" s="377"/>
      <c r="X111" s="377"/>
      <c r="Y111" s="377"/>
      <c r="Z111" s="377"/>
      <c r="AA111" s="377"/>
      <c r="AB111" s="377"/>
      <c r="AC111" s="377"/>
      <c r="AD111" s="377"/>
      <c r="AE111" s="377"/>
      <c r="AF111" s="377"/>
      <c r="AG111" s="377"/>
      <c r="AH111" s="378"/>
    </row>
    <row r="112" spans="2:34" ht="15" customHeight="1" x14ac:dyDescent="0.2">
      <c r="B112" s="852" t="s">
        <v>12</v>
      </c>
      <c r="C112" s="852" t="s">
        <v>1</v>
      </c>
      <c r="D112" s="852"/>
      <c r="E112" s="852" t="s">
        <v>140</v>
      </c>
      <c r="F112" s="852" t="s">
        <v>139</v>
      </c>
      <c r="G112" s="365" t="s">
        <v>3</v>
      </c>
      <c r="H112" s="852" t="s">
        <v>26</v>
      </c>
      <c r="I112" s="852"/>
      <c r="M112" s="362"/>
      <c r="N112" s="377"/>
      <c r="O112" s="377"/>
      <c r="P112" s="377"/>
      <c r="Q112" s="377"/>
      <c r="R112" s="377"/>
      <c r="S112" s="377"/>
      <c r="T112" s="377"/>
      <c r="U112" s="377"/>
      <c r="V112" s="377"/>
      <c r="W112" s="377"/>
      <c r="X112" s="377"/>
      <c r="Y112" s="377"/>
      <c r="Z112" s="377"/>
      <c r="AA112" s="377"/>
      <c r="AB112" s="377"/>
      <c r="AC112" s="377"/>
      <c r="AD112" s="377"/>
      <c r="AE112" s="377"/>
      <c r="AF112" s="377"/>
      <c r="AG112" s="377"/>
      <c r="AH112" s="378"/>
    </row>
    <row r="113" spans="2:34" ht="15" customHeight="1" x14ac:dyDescent="0.2">
      <c r="B113" s="852"/>
      <c r="C113" s="852"/>
      <c r="D113" s="852"/>
      <c r="E113" s="852"/>
      <c r="F113" s="852"/>
      <c r="G113" s="365" t="s">
        <v>22</v>
      </c>
      <c r="H113" s="365" t="s">
        <v>455</v>
      </c>
      <c r="I113" s="366" t="s">
        <v>456</v>
      </c>
      <c r="M113" s="362"/>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8"/>
    </row>
    <row r="114" spans="2:34" ht="15" customHeight="1" x14ac:dyDescent="0.2">
      <c r="B114" s="410">
        <v>1</v>
      </c>
      <c r="C114" s="850" t="s">
        <v>438</v>
      </c>
      <c r="D114" s="850"/>
      <c r="E114" s="850"/>
      <c r="F114" s="850"/>
      <c r="G114" s="850"/>
      <c r="H114" s="850"/>
      <c r="I114" s="850"/>
      <c r="M114" s="362"/>
      <c r="N114" s="377"/>
      <c r="O114" s="377"/>
      <c r="P114" s="377"/>
      <c r="Q114" s="377"/>
      <c r="R114" s="377"/>
      <c r="S114" s="377"/>
      <c r="T114" s="377"/>
      <c r="U114" s="377"/>
      <c r="V114" s="377"/>
      <c r="W114" s="377"/>
      <c r="X114" s="377"/>
      <c r="Y114" s="377"/>
      <c r="Z114" s="377"/>
      <c r="AA114" s="377"/>
      <c r="AB114" s="377"/>
      <c r="AC114" s="377"/>
      <c r="AD114" s="377"/>
      <c r="AE114" s="377"/>
      <c r="AF114" s="377"/>
      <c r="AG114" s="377"/>
      <c r="AH114" s="378"/>
    </row>
    <row r="115" spans="2:34" ht="15" customHeight="1" x14ac:dyDescent="0.2">
      <c r="B115" s="411" t="s">
        <v>138</v>
      </c>
      <c r="C115" s="847" t="s">
        <v>457</v>
      </c>
      <c r="D115" s="847"/>
      <c r="E115" s="411" t="s">
        <v>5</v>
      </c>
      <c r="F115" s="414">
        <v>1</v>
      </c>
      <c r="G115" s="413">
        <f>$P$15</f>
        <v>1870.76</v>
      </c>
      <c r="H115" s="414">
        <f>F115*G115</f>
        <v>1870.76</v>
      </c>
      <c r="I115" s="414">
        <f>H115</f>
        <v>1870.76</v>
      </c>
      <c r="M115" s="362"/>
      <c r="N115" s="377"/>
      <c r="O115" s="377"/>
      <c r="P115" s="377"/>
      <c r="Q115" s="377"/>
      <c r="R115" s="377"/>
      <c r="S115" s="377"/>
      <c r="T115" s="377"/>
      <c r="U115" s="377"/>
      <c r="V115" s="377"/>
      <c r="W115" s="377"/>
      <c r="X115" s="377"/>
      <c r="Y115" s="377"/>
      <c r="Z115" s="377"/>
      <c r="AA115" s="377"/>
      <c r="AB115" s="377"/>
      <c r="AC115" s="377"/>
      <c r="AD115" s="377"/>
      <c r="AE115" s="377"/>
      <c r="AF115" s="377"/>
      <c r="AG115" s="377"/>
      <c r="AH115" s="378"/>
    </row>
    <row r="116" spans="2:34" ht="15" customHeight="1" x14ac:dyDescent="0.2">
      <c r="B116" s="411" t="s">
        <v>164</v>
      </c>
      <c r="C116" s="847" t="s">
        <v>458</v>
      </c>
      <c r="D116" s="847"/>
      <c r="E116" s="411" t="s">
        <v>5</v>
      </c>
      <c r="F116" s="414">
        <v>0</v>
      </c>
      <c r="G116" s="413">
        <f>0.2*(G115/220)</f>
        <v>1.7</v>
      </c>
      <c r="H116" s="414"/>
      <c r="I116" s="414">
        <f>F116*G116</f>
        <v>0</v>
      </c>
      <c r="M116" s="362"/>
      <c r="N116" s="377"/>
      <c r="O116" s="377"/>
      <c r="P116" s="377"/>
      <c r="Q116" s="377"/>
      <c r="R116" s="377"/>
      <c r="S116" s="377"/>
      <c r="T116" s="377"/>
      <c r="U116" s="377"/>
      <c r="V116" s="377"/>
      <c r="W116" s="377"/>
      <c r="X116" s="377"/>
      <c r="Y116" s="377"/>
      <c r="Z116" s="377"/>
      <c r="AA116" s="377"/>
      <c r="AB116" s="377"/>
      <c r="AC116" s="377"/>
      <c r="AD116" s="377"/>
      <c r="AE116" s="377"/>
      <c r="AF116" s="377"/>
      <c r="AG116" s="377"/>
      <c r="AH116" s="378"/>
    </row>
    <row r="117" spans="2:34" ht="15" customHeight="1" x14ac:dyDescent="0.2">
      <c r="B117" s="411" t="s">
        <v>459</v>
      </c>
      <c r="C117" s="847" t="s">
        <v>460</v>
      </c>
      <c r="D117" s="847"/>
      <c r="E117" s="411" t="s">
        <v>5</v>
      </c>
      <c r="F117" s="414">
        <v>0</v>
      </c>
      <c r="G117" s="413">
        <f>BD!$H$8*0.4</f>
        <v>648.4</v>
      </c>
      <c r="H117" s="414">
        <f>F117*G117</f>
        <v>0</v>
      </c>
      <c r="I117" s="414">
        <f>H117</f>
        <v>0</v>
      </c>
      <c r="M117" s="362"/>
      <c r="N117" s="377"/>
      <c r="O117" s="377"/>
      <c r="P117" s="377"/>
      <c r="Q117" s="377"/>
      <c r="R117" s="377"/>
      <c r="S117" s="377"/>
      <c r="T117" s="377"/>
      <c r="U117" s="377"/>
      <c r="V117" s="377"/>
      <c r="W117" s="377"/>
      <c r="X117" s="377"/>
      <c r="Y117" s="377"/>
      <c r="Z117" s="377"/>
      <c r="AA117" s="377"/>
      <c r="AB117" s="377"/>
      <c r="AC117" s="377"/>
      <c r="AD117" s="377"/>
      <c r="AE117" s="377"/>
      <c r="AF117" s="377"/>
      <c r="AG117" s="377"/>
      <c r="AH117" s="378"/>
    </row>
    <row r="118" spans="2:34" ht="15" customHeight="1" x14ac:dyDescent="0.2">
      <c r="B118" s="411" t="s">
        <v>461</v>
      </c>
      <c r="C118" s="847" t="s">
        <v>462</v>
      </c>
      <c r="D118" s="847"/>
      <c r="E118" s="411" t="s">
        <v>463</v>
      </c>
      <c r="F118" s="414">
        <v>0</v>
      </c>
      <c r="G118" s="413">
        <f>(G115/220)*2</f>
        <v>17.010000000000002</v>
      </c>
      <c r="H118" s="414">
        <f>F118*G118</f>
        <v>0</v>
      </c>
      <c r="I118" s="414">
        <f>H118</f>
        <v>0</v>
      </c>
      <c r="M118" s="362"/>
      <c r="N118" s="377"/>
      <c r="O118" s="377"/>
      <c r="P118" s="377"/>
      <c r="Q118" s="377"/>
      <c r="R118" s="377"/>
      <c r="S118" s="377"/>
      <c r="T118" s="377"/>
      <c r="U118" s="377"/>
      <c r="V118" s="377"/>
      <c r="W118" s="377"/>
      <c r="X118" s="377"/>
      <c r="Y118" s="377"/>
      <c r="Z118" s="377"/>
      <c r="AA118" s="377"/>
      <c r="AB118" s="377"/>
      <c r="AC118" s="377"/>
      <c r="AD118" s="377"/>
      <c r="AE118" s="377"/>
      <c r="AF118" s="377"/>
      <c r="AG118" s="377"/>
      <c r="AH118" s="378"/>
    </row>
    <row r="119" spans="2:34" ht="15" customHeight="1" x14ac:dyDescent="0.2">
      <c r="B119" s="848" t="s">
        <v>464</v>
      </c>
      <c r="C119" s="848"/>
      <c r="D119" s="848"/>
      <c r="E119" s="848"/>
      <c r="F119" s="848"/>
      <c r="G119" s="848"/>
      <c r="H119" s="415">
        <f>SUM(H115:H118)</f>
        <v>1870.76</v>
      </c>
      <c r="I119" s="375">
        <f>SUM(I115:I118)</f>
        <v>1870.76</v>
      </c>
      <c r="M119" s="362"/>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8"/>
    </row>
    <row r="120" spans="2:34" ht="15" customHeight="1" x14ac:dyDescent="0.2">
      <c r="B120" s="410">
        <v>2</v>
      </c>
      <c r="C120" s="850" t="s">
        <v>439</v>
      </c>
      <c r="D120" s="850"/>
      <c r="E120" s="850"/>
      <c r="F120" s="416">
        <f>$X$13</f>
        <v>0.72629999999999995</v>
      </c>
      <c r="G120" s="417"/>
      <c r="H120" s="417"/>
      <c r="I120" s="417"/>
      <c r="M120" s="362"/>
      <c r="N120" s="377"/>
      <c r="O120" s="377"/>
      <c r="P120" s="377"/>
      <c r="Q120" s="377"/>
      <c r="R120" s="377"/>
      <c r="S120" s="377"/>
      <c r="T120" s="377"/>
      <c r="U120" s="377"/>
      <c r="V120" s="377"/>
      <c r="W120" s="377"/>
      <c r="X120" s="377"/>
      <c r="Y120" s="377"/>
      <c r="Z120" s="377"/>
      <c r="AA120" s="377"/>
      <c r="AB120" s="377"/>
      <c r="AC120" s="377"/>
      <c r="AD120" s="377"/>
      <c r="AE120" s="377"/>
      <c r="AF120" s="377"/>
      <c r="AG120" s="377"/>
      <c r="AH120" s="378"/>
    </row>
    <row r="121" spans="2:34" ht="15" customHeight="1" x14ac:dyDescent="0.2">
      <c r="B121" s="411" t="s">
        <v>136</v>
      </c>
      <c r="C121" s="847" t="s">
        <v>465</v>
      </c>
      <c r="D121" s="847"/>
      <c r="E121" s="411" t="s">
        <v>5</v>
      </c>
      <c r="F121" s="414"/>
      <c r="G121" s="418"/>
      <c r="H121" s="418">
        <f>H119*F120</f>
        <v>1358.73</v>
      </c>
      <c r="I121" s="414">
        <f>I119*F120</f>
        <v>1358.73</v>
      </c>
      <c r="M121" s="362"/>
      <c r="N121" s="377"/>
      <c r="O121" s="377"/>
      <c r="P121" s="377"/>
      <c r="Q121" s="377"/>
      <c r="R121" s="377"/>
      <c r="S121" s="377"/>
      <c r="T121" s="377"/>
      <c r="U121" s="377"/>
      <c r="V121" s="377"/>
      <c r="W121" s="377"/>
      <c r="X121" s="377"/>
      <c r="Y121" s="377"/>
      <c r="Z121" s="377"/>
      <c r="AA121" s="377"/>
      <c r="AB121" s="377"/>
      <c r="AC121" s="377"/>
      <c r="AD121" s="377"/>
      <c r="AE121" s="377"/>
      <c r="AF121" s="377"/>
      <c r="AG121" s="377"/>
      <c r="AH121" s="378"/>
    </row>
    <row r="122" spans="2:34" ht="15" customHeight="1" x14ac:dyDescent="0.2">
      <c r="B122" s="848" t="s">
        <v>466</v>
      </c>
      <c r="C122" s="848"/>
      <c r="D122" s="848"/>
      <c r="E122" s="848"/>
      <c r="F122" s="848"/>
      <c r="G122" s="848"/>
      <c r="H122" s="419">
        <f>SUM(H121)</f>
        <v>1358.73</v>
      </c>
      <c r="I122" s="375">
        <f>SUM(I121:I121)</f>
        <v>1358.73</v>
      </c>
      <c r="M122" s="362"/>
      <c r="N122" s="377"/>
      <c r="O122" s="377"/>
      <c r="P122" s="377"/>
      <c r="Q122" s="377"/>
      <c r="R122" s="377"/>
      <c r="S122" s="377"/>
      <c r="T122" s="377"/>
      <c r="U122" s="377"/>
      <c r="V122" s="377"/>
      <c r="W122" s="377"/>
      <c r="X122" s="377"/>
      <c r="Y122" s="377"/>
      <c r="Z122" s="377"/>
      <c r="AA122" s="377"/>
      <c r="AB122" s="377"/>
      <c r="AC122" s="377"/>
      <c r="AD122" s="377"/>
      <c r="AE122" s="377"/>
      <c r="AF122" s="377"/>
      <c r="AG122" s="377"/>
      <c r="AH122" s="378"/>
    </row>
    <row r="123" spans="2:34" ht="15" customHeight="1" x14ac:dyDescent="0.2">
      <c r="B123" s="410">
        <v>3</v>
      </c>
      <c r="C123" s="850" t="s">
        <v>467</v>
      </c>
      <c r="D123" s="850"/>
      <c r="E123" s="850"/>
      <c r="F123" s="850"/>
      <c r="G123" s="850"/>
      <c r="H123" s="850"/>
      <c r="I123" s="850"/>
      <c r="M123" s="362"/>
      <c r="N123" s="377"/>
      <c r="O123" s="377"/>
      <c r="P123" s="377"/>
      <c r="Q123" s="377"/>
      <c r="R123" s="377"/>
      <c r="S123" s="377"/>
      <c r="T123" s="377"/>
      <c r="U123" s="377"/>
      <c r="V123" s="377"/>
      <c r="W123" s="377"/>
      <c r="X123" s="377"/>
      <c r="Y123" s="377"/>
      <c r="Z123" s="377"/>
      <c r="AA123" s="377"/>
      <c r="AB123" s="377"/>
      <c r="AC123" s="377"/>
      <c r="AD123" s="377"/>
      <c r="AE123" s="377"/>
      <c r="AF123" s="377"/>
      <c r="AG123" s="377"/>
      <c r="AH123" s="378"/>
    </row>
    <row r="124" spans="2:34" ht="15" customHeight="1" x14ac:dyDescent="0.2">
      <c r="B124" s="411" t="s">
        <v>159</v>
      </c>
      <c r="C124" s="847" t="s">
        <v>468</v>
      </c>
      <c r="D124" s="847"/>
      <c r="E124" s="411" t="s">
        <v>5</v>
      </c>
      <c r="F124" s="414">
        <v>1</v>
      </c>
      <c r="G124" s="420">
        <f>$AD$12</f>
        <v>76.17</v>
      </c>
      <c r="H124" s="414">
        <f t="shared" ref="H124" si="17">F124*G124</f>
        <v>76.17</v>
      </c>
      <c r="I124" s="414">
        <f t="shared" ref="I124:I130" si="18">H124</f>
        <v>76.17</v>
      </c>
      <c r="M124" s="362"/>
      <c r="N124" s="377"/>
      <c r="O124" s="377"/>
      <c r="P124" s="377"/>
      <c r="Q124" s="377"/>
      <c r="R124" s="377"/>
      <c r="S124" s="377"/>
      <c r="T124" s="377"/>
      <c r="U124" s="377"/>
      <c r="V124" s="377"/>
      <c r="W124" s="377"/>
      <c r="X124" s="377"/>
      <c r="Y124" s="377"/>
      <c r="Z124" s="377"/>
      <c r="AA124" s="377"/>
      <c r="AB124" s="377"/>
      <c r="AC124" s="377"/>
      <c r="AD124" s="377"/>
      <c r="AE124" s="377"/>
      <c r="AF124" s="377"/>
      <c r="AG124" s="377"/>
      <c r="AH124" s="378"/>
    </row>
    <row r="125" spans="2:34" ht="15" customHeight="1" x14ac:dyDescent="0.2">
      <c r="B125" s="411" t="s">
        <v>155</v>
      </c>
      <c r="C125" s="847" t="s">
        <v>469</v>
      </c>
      <c r="D125" s="847"/>
      <c r="E125" s="411" t="s">
        <v>5</v>
      </c>
      <c r="F125" s="414">
        <v>25</v>
      </c>
      <c r="G125" s="420">
        <f>$Y$12</f>
        <v>22.85</v>
      </c>
      <c r="H125" s="414">
        <f>(F125*G125)-((F125*G125)*0.2)</f>
        <v>457</v>
      </c>
      <c r="I125" s="414">
        <f t="shared" si="18"/>
        <v>457</v>
      </c>
      <c r="M125" s="362"/>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8"/>
    </row>
    <row r="126" spans="2:34" ht="15" customHeight="1" x14ac:dyDescent="0.2">
      <c r="B126" s="411" t="s">
        <v>470</v>
      </c>
      <c r="C126" s="847" t="s">
        <v>471</v>
      </c>
      <c r="D126" s="847"/>
      <c r="E126" s="411" t="s">
        <v>5</v>
      </c>
      <c r="F126" s="414">
        <v>1</v>
      </c>
      <c r="G126" s="420">
        <f>$Z$12</f>
        <v>283.31</v>
      </c>
      <c r="H126" s="414">
        <f>(F126*G126)-((F126*G126)*0.2)</f>
        <v>226.65</v>
      </c>
      <c r="I126" s="414">
        <f t="shared" si="18"/>
        <v>226.65</v>
      </c>
      <c r="M126" s="362"/>
      <c r="N126" s="377"/>
      <c r="O126" s="377"/>
      <c r="P126" s="377"/>
      <c r="Q126" s="377"/>
      <c r="R126" s="377"/>
      <c r="S126" s="377"/>
      <c r="T126" s="377"/>
      <c r="U126" s="377"/>
      <c r="V126" s="377"/>
      <c r="W126" s="377"/>
      <c r="X126" s="377"/>
      <c r="Y126" s="377"/>
      <c r="Z126" s="377"/>
      <c r="AA126" s="377"/>
      <c r="AB126" s="377"/>
      <c r="AC126" s="377"/>
      <c r="AD126" s="377"/>
      <c r="AE126" s="377"/>
      <c r="AF126" s="377"/>
      <c r="AG126" s="377"/>
      <c r="AH126" s="378"/>
    </row>
    <row r="127" spans="2:34" ht="15" customHeight="1" x14ac:dyDescent="0.2">
      <c r="B127" s="411" t="s">
        <v>153</v>
      </c>
      <c r="C127" s="847" t="s">
        <v>472</v>
      </c>
      <c r="D127" s="847"/>
      <c r="E127" s="411" t="s">
        <v>5</v>
      </c>
      <c r="F127" s="414">
        <f>1/12</f>
        <v>0.08</v>
      </c>
      <c r="G127" s="420">
        <f>$AA$12+$AB$12</f>
        <v>566.62</v>
      </c>
      <c r="H127" s="414">
        <f>(F127*G127)-((F127*G127)*0.2)</f>
        <v>36.26</v>
      </c>
      <c r="I127" s="414">
        <f t="shared" si="18"/>
        <v>36.26</v>
      </c>
      <c r="M127" s="362"/>
      <c r="N127" s="377"/>
      <c r="O127" s="377"/>
      <c r="P127" s="377"/>
      <c r="Q127" s="377"/>
      <c r="R127" s="377"/>
      <c r="S127" s="377"/>
      <c r="T127" s="377"/>
      <c r="U127" s="377"/>
      <c r="V127" s="377"/>
      <c r="W127" s="377"/>
      <c r="X127" s="377"/>
      <c r="Y127" s="377"/>
      <c r="Z127" s="377"/>
      <c r="AA127" s="377"/>
      <c r="AB127" s="377"/>
      <c r="AC127" s="377"/>
      <c r="AD127" s="377"/>
      <c r="AE127" s="377"/>
      <c r="AF127" s="377"/>
      <c r="AG127" s="377"/>
      <c r="AH127" s="378"/>
    </row>
    <row r="128" spans="2:34" ht="15" customHeight="1" x14ac:dyDescent="0.2">
      <c r="B128" s="411" t="s">
        <v>474</v>
      </c>
      <c r="C128" s="847" t="s">
        <v>475</v>
      </c>
      <c r="D128" s="847"/>
      <c r="E128" s="411" t="s">
        <v>133</v>
      </c>
      <c r="F128" s="414">
        <v>25</v>
      </c>
      <c r="G128" s="420">
        <f>$AF$11</f>
        <v>7.6</v>
      </c>
      <c r="H128" s="414">
        <f>IF(G128=0,0,F128*G128-0.06*G115)</f>
        <v>77.75</v>
      </c>
      <c r="I128" s="414">
        <f t="shared" si="18"/>
        <v>77.75</v>
      </c>
      <c r="M128" s="362"/>
      <c r="N128" s="377"/>
      <c r="O128" s="377"/>
      <c r="P128" s="377"/>
      <c r="Q128" s="377"/>
      <c r="R128" s="377"/>
      <c r="S128" s="377"/>
      <c r="T128" s="377"/>
      <c r="U128" s="377"/>
      <c r="V128" s="377"/>
      <c r="W128" s="377"/>
      <c r="X128" s="377"/>
      <c r="Y128" s="377"/>
      <c r="Z128" s="377"/>
      <c r="AA128" s="377"/>
      <c r="AB128" s="377"/>
      <c r="AC128" s="377"/>
      <c r="AD128" s="377"/>
      <c r="AE128" s="377"/>
      <c r="AF128" s="377"/>
      <c r="AG128" s="377"/>
      <c r="AH128" s="378"/>
    </row>
    <row r="129" spans="2:34" ht="15" customHeight="1" x14ac:dyDescent="0.2">
      <c r="B129" s="411" t="s">
        <v>476</v>
      </c>
      <c r="C129" s="847" t="s">
        <v>477</v>
      </c>
      <c r="D129" s="847"/>
      <c r="E129" s="411" t="s">
        <v>5</v>
      </c>
      <c r="F129" s="414">
        <v>1</v>
      </c>
      <c r="G129" s="420">
        <f>$AE$11</f>
        <v>18.28</v>
      </c>
      <c r="H129" s="414">
        <f t="shared" ref="H129:H130" si="19">F129*G129</f>
        <v>18.28</v>
      </c>
      <c r="I129" s="414">
        <f t="shared" si="18"/>
        <v>18.28</v>
      </c>
      <c r="M129" s="362"/>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8"/>
    </row>
    <row r="130" spans="2:34" ht="15" customHeight="1" x14ac:dyDescent="0.2">
      <c r="B130" s="411" t="s">
        <v>478</v>
      </c>
      <c r="C130" s="847" t="s">
        <v>9362</v>
      </c>
      <c r="D130" s="847"/>
      <c r="E130" s="411" t="s">
        <v>5</v>
      </c>
      <c r="F130" s="414">
        <v>1</v>
      </c>
      <c r="G130" s="420">
        <f>$AH$11</f>
        <v>262.29000000000002</v>
      </c>
      <c r="H130" s="414">
        <f t="shared" si="19"/>
        <v>262.29000000000002</v>
      </c>
      <c r="I130" s="414">
        <f t="shared" si="18"/>
        <v>262.29000000000002</v>
      </c>
      <c r="M130" s="362"/>
      <c r="N130" s="377"/>
      <c r="O130" s="377"/>
      <c r="P130" s="377"/>
      <c r="Q130" s="377"/>
      <c r="R130" s="377"/>
      <c r="S130" s="377"/>
      <c r="T130" s="377"/>
      <c r="U130" s="377"/>
      <c r="V130" s="377"/>
      <c r="W130" s="377"/>
      <c r="X130" s="377"/>
      <c r="Y130" s="377"/>
      <c r="Z130" s="377"/>
      <c r="AA130" s="377"/>
      <c r="AB130" s="377"/>
      <c r="AC130" s="377"/>
      <c r="AD130" s="377"/>
      <c r="AE130" s="377"/>
      <c r="AF130" s="377"/>
      <c r="AG130" s="377"/>
      <c r="AH130" s="378"/>
    </row>
    <row r="131" spans="2:34" ht="15" customHeight="1" x14ac:dyDescent="0.2">
      <c r="B131" s="848" t="s">
        <v>479</v>
      </c>
      <c r="C131" s="848"/>
      <c r="D131" s="848"/>
      <c r="E131" s="848"/>
      <c r="F131" s="848"/>
      <c r="G131" s="848"/>
      <c r="H131" s="415">
        <f>SUM(H124:H130)</f>
        <v>1154.4000000000001</v>
      </c>
      <c r="I131" s="375">
        <f>SUM(I124:I130)</f>
        <v>1154.4000000000001</v>
      </c>
      <c r="M131" s="362"/>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8"/>
    </row>
    <row r="132" spans="2:34" ht="15" customHeight="1" x14ac:dyDescent="0.2">
      <c r="B132" s="410">
        <v>4</v>
      </c>
      <c r="C132" s="850" t="s">
        <v>480</v>
      </c>
      <c r="D132" s="850"/>
      <c r="E132" s="850"/>
      <c r="F132" s="850"/>
      <c r="G132" s="850"/>
      <c r="H132" s="850"/>
      <c r="I132" s="850"/>
      <c r="M132" s="362"/>
      <c r="N132" s="377"/>
      <c r="O132" s="377"/>
      <c r="P132" s="377"/>
      <c r="Q132" s="377"/>
      <c r="R132" s="377"/>
      <c r="S132" s="377"/>
      <c r="T132" s="377"/>
      <c r="U132" s="377"/>
      <c r="V132" s="377"/>
      <c r="W132" s="377"/>
      <c r="X132" s="377"/>
      <c r="Y132" s="377"/>
      <c r="Z132" s="377"/>
      <c r="AA132" s="377"/>
      <c r="AB132" s="377"/>
      <c r="AC132" s="377"/>
      <c r="AD132" s="377"/>
      <c r="AE132" s="377"/>
      <c r="AF132" s="377"/>
      <c r="AG132" s="377"/>
      <c r="AH132" s="378"/>
    </row>
    <row r="133" spans="2:34" ht="15" customHeight="1" x14ac:dyDescent="0.2">
      <c r="B133" s="411" t="s">
        <v>132</v>
      </c>
      <c r="C133" s="847" t="s">
        <v>9447</v>
      </c>
      <c r="D133" s="847"/>
      <c r="E133" s="411" t="s">
        <v>133</v>
      </c>
      <c r="F133" s="412">
        <v>0.33300000000000002</v>
      </c>
      <c r="G133" s="413">
        <f>BD!$H$16</f>
        <v>197.78</v>
      </c>
      <c r="H133" s="414">
        <f>F133*G133</f>
        <v>65.86</v>
      </c>
      <c r="I133" s="414">
        <f>H133</f>
        <v>65.86</v>
      </c>
      <c r="M133" s="362"/>
      <c r="N133" s="377"/>
      <c r="O133" s="377"/>
      <c r="P133" s="377"/>
      <c r="Q133" s="377"/>
      <c r="R133" s="377"/>
      <c r="S133" s="377"/>
      <c r="T133" s="377"/>
      <c r="U133" s="377"/>
      <c r="V133" s="377"/>
      <c r="W133" s="377"/>
      <c r="X133" s="377"/>
      <c r="Y133" s="377"/>
      <c r="Z133" s="377"/>
      <c r="AA133" s="377"/>
      <c r="AB133" s="377"/>
      <c r="AC133" s="377"/>
      <c r="AD133" s="377"/>
      <c r="AE133" s="377"/>
      <c r="AF133" s="377"/>
      <c r="AG133" s="377"/>
      <c r="AH133" s="378"/>
    </row>
    <row r="134" spans="2:34" ht="15" customHeight="1" x14ac:dyDescent="0.2">
      <c r="B134" s="411" t="s">
        <v>9446</v>
      </c>
      <c r="C134" s="847" t="s">
        <v>9450</v>
      </c>
      <c r="D134" s="847"/>
      <c r="E134" s="411" t="s">
        <v>133</v>
      </c>
      <c r="F134" s="412">
        <v>0.33300000000000002</v>
      </c>
      <c r="G134" s="420">
        <f>BD!$H$19</f>
        <v>25.09</v>
      </c>
      <c r="H134" s="414">
        <f>F134*G134</f>
        <v>8.35</v>
      </c>
      <c r="I134" s="414">
        <f>H134</f>
        <v>8.35</v>
      </c>
      <c r="M134" s="362"/>
      <c r="N134" s="377"/>
      <c r="O134" s="377"/>
      <c r="P134" s="377"/>
      <c r="Q134" s="377"/>
      <c r="R134" s="377"/>
      <c r="S134" s="377"/>
      <c r="T134" s="377"/>
      <c r="U134" s="377"/>
      <c r="V134" s="377"/>
      <c r="W134" s="377"/>
      <c r="X134" s="377"/>
      <c r="Y134" s="377"/>
      <c r="Z134" s="377"/>
      <c r="AA134" s="377"/>
      <c r="AB134" s="377"/>
      <c r="AC134" s="377"/>
      <c r="AD134" s="377"/>
      <c r="AE134" s="377"/>
      <c r="AF134" s="377"/>
      <c r="AG134" s="377"/>
      <c r="AH134" s="378"/>
    </row>
    <row r="135" spans="2:34" ht="15" customHeight="1" x14ac:dyDescent="0.2">
      <c r="B135" s="848" t="s">
        <v>481</v>
      </c>
      <c r="C135" s="848"/>
      <c r="D135" s="848"/>
      <c r="E135" s="848"/>
      <c r="F135" s="848"/>
      <c r="G135" s="848"/>
      <c r="H135" s="415">
        <f>SUM(H133:H134)</f>
        <v>74.209999999999994</v>
      </c>
      <c r="I135" s="375">
        <f>SUM(I133:I134)</f>
        <v>74.209999999999994</v>
      </c>
      <c r="M135" s="362"/>
      <c r="N135" s="377"/>
      <c r="O135" s="377"/>
      <c r="P135" s="377"/>
      <c r="Q135" s="377"/>
      <c r="R135" s="377"/>
      <c r="S135" s="377"/>
      <c r="T135" s="377"/>
      <c r="U135" s="377"/>
      <c r="V135" s="377"/>
      <c r="W135" s="377"/>
      <c r="X135" s="377"/>
      <c r="Y135" s="377"/>
      <c r="Z135" s="377"/>
      <c r="AA135" s="377"/>
      <c r="AB135" s="377"/>
      <c r="AC135" s="377"/>
      <c r="AD135" s="377"/>
      <c r="AE135" s="377"/>
      <c r="AF135" s="377"/>
      <c r="AG135" s="377"/>
      <c r="AH135" s="378"/>
    </row>
    <row r="136" spans="2:34" ht="15" customHeight="1" x14ac:dyDescent="0.2">
      <c r="B136" s="410">
        <v>5</v>
      </c>
      <c r="C136" s="850" t="s">
        <v>482</v>
      </c>
      <c r="D136" s="850"/>
      <c r="E136" s="850"/>
      <c r="F136" s="850"/>
      <c r="G136" s="850"/>
      <c r="H136" s="850"/>
      <c r="I136" s="850"/>
      <c r="M136" s="362"/>
      <c r="N136" s="377"/>
      <c r="O136" s="377"/>
      <c r="P136" s="377"/>
      <c r="Q136" s="377"/>
      <c r="R136" s="377"/>
      <c r="S136" s="377"/>
      <c r="T136" s="377"/>
      <c r="U136" s="377"/>
      <c r="V136" s="377"/>
      <c r="W136" s="377"/>
      <c r="X136" s="377"/>
      <c r="Y136" s="377"/>
      <c r="Z136" s="377"/>
      <c r="AA136" s="377"/>
      <c r="AB136" s="377"/>
      <c r="AC136" s="377"/>
      <c r="AD136" s="377"/>
      <c r="AE136" s="377"/>
      <c r="AF136" s="377"/>
      <c r="AG136" s="377"/>
      <c r="AH136" s="378"/>
    </row>
    <row r="137" spans="2:34" ht="15" customHeight="1" x14ac:dyDescent="0.2">
      <c r="B137" s="411" t="s">
        <v>162</v>
      </c>
      <c r="C137" s="847" t="s">
        <v>492</v>
      </c>
      <c r="D137" s="847"/>
      <c r="E137" s="411" t="s">
        <v>494</v>
      </c>
      <c r="F137" s="412">
        <f>4/12</f>
        <v>0.33300000000000002</v>
      </c>
      <c r="G137" s="420">
        <f>BD!$H$17</f>
        <v>84.61</v>
      </c>
      <c r="H137" s="414">
        <f>F137*G137</f>
        <v>28.18</v>
      </c>
      <c r="I137" s="414">
        <f>H137</f>
        <v>28.18</v>
      </c>
      <c r="M137" s="362"/>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8"/>
    </row>
    <row r="138" spans="2:34" ht="15" customHeight="1" x14ac:dyDescent="0.2">
      <c r="B138" s="411" t="s">
        <v>160</v>
      </c>
      <c r="C138" s="847" t="s">
        <v>483</v>
      </c>
      <c r="D138" s="847"/>
      <c r="E138" s="411" t="s">
        <v>133</v>
      </c>
      <c r="F138" s="412">
        <v>0.33300000000000002</v>
      </c>
      <c r="G138" s="420">
        <f>BD!$H$20</f>
        <v>23.01</v>
      </c>
      <c r="H138" s="414">
        <f t="shared" ref="H138" si="20">F138*G138</f>
        <v>7.66</v>
      </c>
      <c r="I138" s="414">
        <f t="shared" ref="I138" si="21">H138</f>
        <v>7.66</v>
      </c>
      <c r="M138" s="362"/>
      <c r="N138" s="377"/>
      <c r="O138" s="377"/>
      <c r="P138" s="377"/>
      <c r="Q138" s="377"/>
      <c r="R138" s="377"/>
      <c r="S138" s="377"/>
      <c r="T138" s="377"/>
      <c r="U138" s="377"/>
      <c r="V138" s="377"/>
      <c r="W138" s="377"/>
      <c r="X138" s="377"/>
      <c r="Y138" s="377"/>
      <c r="Z138" s="377"/>
      <c r="AA138" s="377"/>
      <c r="AB138" s="377"/>
      <c r="AC138" s="377"/>
      <c r="AD138" s="377"/>
      <c r="AE138" s="377"/>
      <c r="AF138" s="377"/>
      <c r="AG138" s="377"/>
      <c r="AH138" s="378"/>
    </row>
    <row r="139" spans="2:34" ht="15" customHeight="1" x14ac:dyDescent="0.2">
      <c r="B139" s="411" t="s">
        <v>485</v>
      </c>
      <c r="C139" s="847" t="s">
        <v>545</v>
      </c>
      <c r="D139" s="847"/>
      <c r="E139" s="411" t="s">
        <v>494</v>
      </c>
      <c r="F139" s="412">
        <v>2</v>
      </c>
      <c r="G139" s="420">
        <f>BD!$H$18</f>
        <v>12.79</v>
      </c>
      <c r="H139" s="414">
        <f>F139*G139</f>
        <v>25.58</v>
      </c>
      <c r="I139" s="414">
        <f>H139</f>
        <v>25.58</v>
      </c>
      <c r="M139" s="362"/>
      <c r="N139" s="377"/>
      <c r="O139" s="377"/>
      <c r="P139" s="377"/>
      <c r="Q139" s="377"/>
      <c r="R139" s="377"/>
      <c r="S139" s="377"/>
      <c r="T139" s="377"/>
      <c r="U139" s="377"/>
      <c r="V139" s="377"/>
      <c r="W139" s="377"/>
      <c r="X139" s="377"/>
      <c r="Y139" s="377"/>
      <c r="Z139" s="377"/>
      <c r="AA139" s="377"/>
      <c r="AB139" s="377"/>
      <c r="AC139" s="377"/>
      <c r="AD139" s="377"/>
      <c r="AE139" s="377"/>
      <c r="AF139" s="377"/>
      <c r="AG139" s="377"/>
      <c r="AH139" s="378"/>
    </row>
    <row r="140" spans="2:34" ht="15" customHeight="1" x14ac:dyDescent="0.2">
      <c r="B140" s="411" t="s">
        <v>487</v>
      </c>
      <c r="C140" s="847" t="s">
        <v>486</v>
      </c>
      <c r="D140" s="847"/>
      <c r="E140" s="411" t="s">
        <v>133</v>
      </c>
      <c r="F140" s="412">
        <v>4</v>
      </c>
      <c r="G140" s="420">
        <f>BD!$H$23</f>
        <v>1.95</v>
      </c>
      <c r="H140" s="414">
        <f>F140*G140</f>
        <v>7.8</v>
      </c>
      <c r="I140" s="414">
        <f>H140</f>
        <v>7.8</v>
      </c>
      <c r="M140" s="362"/>
      <c r="N140" s="377"/>
      <c r="O140" s="377"/>
      <c r="P140" s="377"/>
      <c r="Q140" s="377"/>
      <c r="R140" s="377"/>
      <c r="S140" s="377"/>
      <c r="T140" s="377"/>
      <c r="U140" s="377"/>
      <c r="V140" s="377"/>
      <c r="W140" s="377"/>
      <c r="X140" s="377"/>
      <c r="Y140" s="377"/>
      <c r="Z140" s="377"/>
      <c r="AA140" s="377"/>
      <c r="AB140" s="377"/>
      <c r="AC140" s="377"/>
      <c r="AD140" s="377"/>
      <c r="AE140" s="377"/>
      <c r="AF140" s="377"/>
      <c r="AG140" s="377"/>
      <c r="AH140" s="378"/>
    </row>
    <row r="141" spans="2:34" ht="15" customHeight="1" x14ac:dyDescent="0.2">
      <c r="B141" s="411" t="s">
        <v>489</v>
      </c>
      <c r="C141" s="847" t="s">
        <v>488</v>
      </c>
      <c r="D141" s="847"/>
      <c r="E141" s="411" t="s">
        <v>133</v>
      </c>
      <c r="F141" s="412">
        <v>2</v>
      </c>
      <c r="G141" s="420">
        <f>BD!$H$22</f>
        <v>2.2999999999999998</v>
      </c>
      <c r="H141" s="414">
        <f>F141*G141</f>
        <v>4.5999999999999996</v>
      </c>
      <c r="I141" s="414">
        <f>H141</f>
        <v>4.5999999999999996</v>
      </c>
      <c r="M141" s="362"/>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8"/>
    </row>
    <row r="142" spans="2:34" ht="15" customHeight="1" x14ac:dyDescent="0.2">
      <c r="B142" s="411" t="s">
        <v>493</v>
      </c>
      <c r="C142" s="847" t="s">
        <v>6313</v>
      </c>
      <c r="D142" s="847"/>
      <c r="E142" s="411" t="s">
        <v>133</v>
      </c>
      <c r="F142" s="412">
        <v>1</v>
      </c>
      <c r="G142" s="420">
        <f>BD!$H$24</f>
        <v>246.94</v>
      </c>
      <c r="H142" s="414">
        <f>F142*G142</f>
        <v>246.94</v>
      </c>
      <c r="I142" s="414">
        <f>H142</f>
        <v>246.94</v>
      </c>
      <c r="M142" s="362"/>
      <c r="N142" s="377"/>
      <c r="O142" s="377"/>
      <c r="P142" s="377"/>
      <c r="Q142" s="377"/>
      <c r="R142" s="377"/>
      <c r="S142" s="377"/>
      <c r="T142" s="377"/>
      <c r="U142" s="377"/>
      <c r="V142" s="377"/>
      <c r="W142" s="377"/>
      <c r="X142" s="377"/>
      <c r="Y142" s="377"/>
      <c r="Z142" s="377"/>
      <c r="AA142" s="377"/>
      <c r="AB142" s="377"/>
      <c r="AC142" s="377"/>
      <c r="AD142" s="377"/>
      <c r="AE142" s="377"/>
      <c r="AF142" s="377"/>
      <c r="AG142" s="377"/>
      <c r="AH142" s="378"/>
    </row>
    <row r="143" spans="2:34" ht="15" customHeight="1" x14ac:dyDescent="0.2">
      <c r="B143" s="848" t="s">
        <v>490</v>
      </c>
      <c r="C143" s="848"/>
      <c r="D143" s="848"/>
      <c r="E143" s="848"/>
      <c r="F143" s="848"/>
      <c r="G143" s="848"/>
      <c r="H143" s="415">
        <f>SUM(H137:H142)</f>
        <v>320.76</v>
      </c>
      <c r="I143" s="375">
        <f>SUM(I137:I142)</f>
        <v>320.76</v>
      </c>
      <c r="M143" s="362"/>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8"/>
    </row>
    <row r="144" spans="2:34" ht="15" customHeight="1" x14ac:dyDescent="0.2">
      <c r="B144" s="849" t="s">
        <v>491</v>
      </c>
      <c r="C144" s="849"/>
      <c r="D144" s="849"/>
      <c r="E144" s="849"/>
      <c r="F144" s="849"/>
      <c r="G144" s="849"/>
      <c r="H144" s="421">
        <f>H119+H122+H131+H135+H143</f>
        <v>4778.8599999999997</v>
      </c>
      <c r="I144" s="421">
        <f>I119+I122+I131+I135+I143</f>
        <v>4778.8599999999997</v>
      </c>
      <c r="M144" s="362"/>
      <c r="N144" s="377"/>
      <c r="O144" s="377"/>
      <c r="P144" s="377"/>
      <c r="Q144" s="377"/>
      <c r="R144" s="377"/>
      <c r="S144" s="377"/>
      <c r="T144" s="377"/>
      <c r="U144" s="377"/>
      <c r="V144" s="377"/>
      <c r="W144" s="377"/>
      <c r="X144" s="377"/>
      <c r="Y144" s="377"/>
      <c r="Z144" s="377"/>
      <c r="AA144" s="377"/>
      <c r="AB144" s="377"/>
      <c r="AC144" s="377"/>
      <c r="AD144" s="377"/>
      <c r="AE144" s="377"/>
      <c r="AF144" s="377"/>
      <c r="AG144" s="377"/>
      <c r="AH144" s="378"/>
    </row>
    <row r="145" spans="2:34" ht="15" customHeight="1" x14ac:dyDescent="0.2">
      <c r="B145" s="407" t="s">
        <v>430</v>
      </c>
      <c r="C145" s="408"/>
      <c r="D145" s="851" t="s">
        <v>9468</v>
      </c>
      <c r="E145" s="851"/>
      <c r="F145" s="851"/>
      <c r="G145" s="851"/>
      <c r="H145" s="409" t="s">
        <v>431</v>
      </c>
      <c r="I145" s="536" t="s">
        <v>432</v>
      </c>
      <c r="M145" s="362"/>
      <c r="N145" s="377"/>
      <c r="O145" s="377"/>
      <c r="P145" s="377"/>
      <c r="Q145" s="377"/>
      <c r="R145" s="377"/>
      <c r="S145" s="377"/>
      <c r="T145" s="377"/>
      <c r="U145" s="377"/>
      <c r="V145" s="377"/>
      <c r="W145" s="377"/>
      <c r="X145" s="377"/>
      <c r="Y145" s="377"/>
      <c r="Z145" s="377"/>
      <c r="AA145" s="377"/>
      <c r="AB145" s="377"/>
      <c r="AC145" s="377"/>
      <c r="AD145" s="377"/>
      <c r="AE145" s="377"/>
      <c r="AF145" s="377"/>
      <c r="AG145" s="377"/>
      <c r="AH145" s="378"/>
    </row>
    <row r="146" spans="2:34" ht="15" customHeight="1" x14ac:dyDescent="0.2">
      <c r="B146" s="849" t="s">
        <v>434</v>
      </c>
      <c r="C146" s="849"/>
      <c r="D146" s="849"/>
      <c r="E146" s="849"/>
      <c r="F146" s="849"/>
      <c r="G146" s="849"/>
      <c r="H146" s="849"/>
      <c r="I146" s="849"/>
      <c r="M146" s="362"/>
      <c r="N146" s="377"/>
      <c r="O146" s="377"/>
      <c r="P146" s="377"/>
      <c r="Q146" s="377"/>
      <c r="R146" s="377"/>
      <c r="S146" s="377"/>
      <c r="T146" s="377"/>
      <c r="U146" s="377"/>
      <c r="V146" s="377"/>
      <c r="W146" s="377"/>
      <c r="X146" s="377"/>
      <c r="Y146" s="377"/>
      <c r="Z146" s="377"/>
      <c r="AA146" s="377"/>
      <c r="AB146" s="377"/>
      <c r="AC146" s="377"/>
      <c r="AD146" s="377"/>
      <c r="AE146" s="377"/>
      <c r="AF146" s="377"/>
      <c r="AG146" s="377"/>
      <c r="AH146" s="378"/>
    </row>
    <row r="147" spans="2:34" ht="15" customHeight="1" x14ac:dyDescent="0.2">
      <c r="B147" s="852" t="s">
        <v>12</v>
      </c>
      <c r="C147" s="852" t="s">
        <v>1</v>
      </c>
      <c r="D147" s="852"/>
      <c r="E147" s="852" t="s">
        <v>140</v>
      </c>
      <c r="F147" s="852" t="s">
        <v>139</v>
      </c>
      <c r="G147" s="365" t="s">
        <v>3</v>
      </c>
      <c r="H147" s="852" t="s">
        <v>26</v>
      </c>
      <c r="I147" s="852"/>
      <c r="M147" s="362"/>
      <c r="N147" s="377"/>
      <c r="O147" s="377"/>
      <c r="P147" s="377"/>
      <c r="Q147" s="377"/>
      <c r="R147" s="377"/>
      <c r="S147" s="377"/>
      <c r="T147" s="377"/>
      <c r="U147" s="377"/>
      <c r="V147" s="377"/>
      <c r="W147" s="377"/>
      <c r="X147" s="377"/>
      <c r="Y147" s="377"/>
      <c r="Z147" s="377"/>
      <c r="AA147" s="377"/>
      <c r="AB147" s="377"/>
      <c r="AC147" s="377"/>
      <c r="AD147" s="377"/>
      <c r="AE147" s="377"/>
      <c r="AF147" s="377"/>
      <c r="AG147" s="377"/>
      <c r="AH147" s="378"/>
    </row>
    <row r="148" spans="2:34" ht="15" customHeight="1" x14ac:dyDescent="0.2">
      <c r="B148" s="852"/>
      <c r="C148" s="852"/>
      <c r="D148" s="852"/>
      <c r="E148" s="852"/>
      <c r="F148" s="852"/>
      <c r="G148" s="365" t="s">
        <v>22</v>
      </c>
      <c r="H148" s="365" t="s">
        <v>455</v>
      </c>
      <c r="I148" s="366" t="s">
        <v>456</v>
      </c>
      <c r="M148" s="362"/>
      <c r="N148" s="377"/>
      <c r="O148" s="377"/>
      <c r="P148" s="377"/>
      <c r="Q148" s="377"/>
      <c r="R148" s="377"/>
      <c r="S148" s="377"/>
      <c r="T148" s="377"/>
      <c r="U148" s="377"/>
      <c r="V148" s="377"/>
      <c r="W148" s="377"/>
      <c r="X148" s="377"/>
      <c r="Y148" s="377"/>
      <c r="Z148" s="377"/>
      <c r="AA148" s="377"/>
      <c r="AB148" s="377"/>
      <c r="AC148" s="377"/>
      <c r="AD148" s="377"/>
      <c r="AE148" s="377"/>
      <c r="AF148" s="377"/>
      <c r="AG148" s="377"/>
      <c r="AH148" s="378"/>
    </row>
    <row r="149" spans="2:34" ht="15" customHeight="1" x14ac:dyDescent="0.2">
      <c r="B149" s="410">
        <v>1</v>
      </c>
      <c r="C149" s="850" t="s">
        <v>438</v>
      </c>
      <c r="D149" s="850"/>
      <c r="E149" s="850"/>
      <c r="F149" s="850"/>
      <c r="G149" s="850"/>
      <c r="H149" s="850"/>
      <c r="I149" s="850"/>
      <c r="M149" s="362"/>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8"/>
    </row>
    <row r="150" spans="2:34" ht="15" customHeight="1" x14ac:dyDescent="0.2">
      <c r="B150" s="411" t="s">
        <v>138</v>
      </c>
      <c r="C150" s="847" t="s">
        <v>457</v>
      </c>
      <c r="D150" s="847"/>
      <c r="E150" s="411" t="s">
        <v>5</v>
      </c>
      <c r="F150" s="414">
        <v>1</v>
      </c>
      <c r="G150" s="413">
        <f>$P$16</f>
        <v>2825.7</v>
      </c>
      <c r="H150" s="414">
        <f>F150*G150</f>
        <v>2825.7</v>
      </c>
      <c r="I150" s="414">
        <f>H150</f>
        <v>2825.7</v>
      </c>
      <c r="M150" s="362"/>
      <c r="N150" s="377"/>
      <c r="O150" s="377"/>
      <c r="P150" s="377"/>
      <c r="Q150" s="377"/>
      <c r="R150" s="377"/>
      <c r="S150" s="377"/>
      <c r="T150" s="377"/>
      <c r="U150" s="377"/>
      <c r="V150" s="377"/>
      <c r="W150" s="377"/>
      <c r="X150" s="377"/>
      <c r="Y150" s="377"/>
      <c r="Z150" s="377"/>
      <c r="AA150" s="377"/>
      <c r="AB150" s="377"/>
      <c r="AC150" s="377"/>
      <c r="AD150" s="377"/>
      <c r="AE150" s="377"/>
      <c r="AF150" s="377"/>
      <c r="AG150" s="377"/>
      <c r="AH150" s="378"/>
    </row>
    <row r="151" spans="2:34" ht="15" customHeight="1" x14ac:dyDescent="0.2">
      <c r="B151" s="411" t="s">
        <v>164</v>
      </c>
      <c r="C151" s="847" t="s">
        <v>458</v>
      </c>
      <c r="D151" s="847"/>
      <c r="E151" s="411" t="s">
        <v>5</v>
      </c>
      <c r="F151" s="414">
        <v>0</v>
      </c>
      <c r="G151" s="413">
        <f>0.2*(G150/220)</f>
        <v>2.57</v>
      </c>
      <c r="H151" s="414"/>
      <c r="I151" s="414">
        <f>F151*G151</f>
        <v>0</v>
      </c>
      <c r="M151" s="362"/>
      <c r="N151" s="377"/>
      <c r="O151" s="377"/>
      <c r="P151" s="377"/>
      <c r="Q151" s="377"/>
      <c r="R151" s="377"/>
      <c r="S151" s="377"/>
      <c r="T151" s="377"/>
      <c r="U151" s="377"/>
      <c r="V151" s="377"/>
      <c r="W151" s="377"/>
      <c r="X151" s="377"/>
      <c r="Y151" s="377"/>
      <c r="Z151" s="377"/>
      <c r="AA151" s="377"/>
      <c r="AB151" s="377"/>
      <c r="AC151" s="377"/>
      <c r="AD151" s="377"/>
      <c r="AE151" s="377"/>
      <c r="AF151" s="377"/>
      <c r="AG151" s="377"/>
      <c r="AH151" s="378"/>
    </row>
    <row r="152" spans="2:34" ht="15" customHeight="1" x14ac:dyDescent="0.2">
      <c r="B152" s="411" t="s">
        <v>459</v>
      </c>
      <c r="C152" s="847" t="s">
        <v>460</v>
      </c>
      <c r="D152" s="847"/>
      <c r="E152" s="411" t="s">
        <v>5</v>
      </c>
      <c r="F152" s="414">
        <v>0</v>
      </c>
      <c r="G152" s="413">
        <f>BD!$H$8*0.4</f>
        <v>648.4</v>
      </c>
      <c r="H152" s="414">
        <f>F152*G152</f>
        <v>0</v>
      </c>
      <c r="I152" s="414">
        <f>H152</f>
        <v>0</v>
      </c>
      <c r="M152" s="362"/>
      <c r="N152" s="377"/>
      <c r="O152" s="377"/>
      <c r="P152" s="377"/>
      <c r="Q152" s="377"/>
      <c r="R152" s="377"/>
      <c r="S152" s="377"/>
      <c r="T152" s="377"/>
      <c r="U152" s="377"/>
      <c r="V152" s="377"/>
      <c r="W152" s="377"/>
      <c r="X152" s="377"/>
      <c r="Y152" s="377"/>
      <c r="Z152" s="377"/>
      <c r="AA152" s="377"/>
      <c r="AB152" s="377"/>
      <c r="AC152" s="377"/>
      <c r="AD152" s="377"/>
      <c r="AE152" s="377"/>
      <c r="AF152" s="377"/>
      <c r="AG152" s="377"/>
      <c r="AH152" s="378"/>
    </row>
    <row r="153" spans="2:34" ht="15" customHeight="1" x14ac:dyDescent="0.2">
      <c r="B153" s="411" t="s">
        <v>461</v>
      </c>
      <c r="C153" s="847" t="s">
        <v>462</v>
      </c>
      <c r="D153" s="847"/>
      <c r="E153" s="411" t="s">
        <v>463</v>
      </c>
      <c r="F153" s="414">
        <f>$U$12</f>
        <v>5.5</v>
      </c>
      <c r="G153" s="413">
        <f>(G150/220)*2</f>
        <v>25.69</v>
      </c>
      <c r="H153" s="414">
        <f>F153*G153</f>
        <v>141.30000000000001</v>
      </c>
      <c r="I153" s="414">
        <f>H153</f>
        <v>141.30000000000001</v>
      </c>
      <c r="M153" s="362"/>
      <c r="N153" s="377"/>
      <c r="O153" s="377"/>
      <c r="P153" s="377"/>
      <c r="Q153" s="377"/>
      <c r="R153" s="377"/>
      <c r="S153" s="377"/>
      <c r="T153" s="377"/>
      <c r="U153" s="377"/>
      <c r="V153" s="377"/>
      <c r="W153" s="377"/>
      <c r="X153" s="377"/>
      <c r="Y153" s="377"/>
      <c r="Z153" s="377"/>
      <c r="AA153" s="377"/>
      <c r="AB153" s="377"/>
      <c r="AC153" s="377"/>
      <c r="AD153" s="377"/>
      <c r="AE153" s="377"/>
      <c r="AF153" s="377"/>
      <c r="AG153" s="377"/>
      <c r="AH153" s="378"/>
    </row>
    <row r="154" spans="2:34" ht="15" customHeight="1" x14ac:dyDescent="0.2">
      <c r="B154" s="848" t="s">
        <v>464</v>
      </c>
      <c r="C154" s="848"/>
      <c r="D154" s="848"/>
      <c r="E154" s="848"/>
      <c r="F154" s="848"/>
      <c r="G154" s="848"/>
      <c r="H154" s="415">
        <f>SUM(H150:H153)</f>
        <v>2967</v>
      </c>
      <c r="I154" s="375">
        <f>SUM(I150:I153)</f>
        <v>2967</v>
      </c>
      <c r="M154" s="362"/>
      <c r="N154" s="377"/>
      <c r="O154" s="377"/>
      <c r="P154" s="377"/>
      <c r="Q154" s="377"/>
      <c r="R154" s="377"/>
      <c r="S154" s="377"/>
      <c r="T154" s="377"/>
      <c r="U154" s="377"/>
      <c r="V154" s="377"/>
      <c r="W154" s="377"/>
      <c r="X154" s="377"/>
      <c r="Y154" s="377"/>
      <c r="Z154" s="377"/>
      <c r="AA154" s="377"/>
      <c r="AB154" s="377"/>
      <c r="AC154" s="377"/>
      <c r="AD154" s="377"/>
      <c r="AE154" s="377"/>
      <c r="AF154" s="377"/>
      <c r="AG154" s="377"/>
      <c r="AH154" s="378"/>
    </row>
    <row r="155" spans="2:34" ht="15" customHeight="1" x14ac:dyDescent="0.2">
      <c r="B155" s="410">
        <v>2</v>
      </c>
      <c r="C155" s="850" t="s">
        <v>439</v>
      </c>
      <c r="D155" s="850"/>
      <c r="E155" s="850"/>
      <c r="F155" s="416">
        <f>$X$13</f>
        <v>0.72629999999999995</v>
      </c>
      <c r="G155" s="417"/>
      <c r="H155" s="417"/>
      <c r="I155" s="417"/>
      <c r="M155" s="362"/>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8"/>
    </row>
    <row r="156" spans="2:34" ht="15" customHeight="1" x14ac:dyDescent="0.2">
      <c r="B156" s="411" t="s">
        <v>136</v>
      </c>
      <c r="C156" s="847" t="s">
        <v>465</v>
      </c>
      <c r="D156" s="847"/>
      <c r="E156" s="411" t="s">
        <v>5</v>
      </c>
      <c r="F156" s="414"/>
      <c r="G156" s="418"/>
      <c r="H156" s="418">
        <f>H154*F155</f>
        <v>2154.9299999999998</v>
      </c>
      <c r="I156" s="414">
        <f>I154*F155</f>
        <v>2154.9299999999998</v>
      </c>
      <c r="M156" s="362"/>
      <c r="N156" s="377"/>
      <c r="O156" s="377"/>
      <c r="P156" s="377"/>
      <c r="Q156" s="377"/>
      <c r="R156" s="377"/>
      <c r="S156" s="377"/>
      <c r="T156" s="377"/>
      <c r="U156" s="377"/>
      <c r="V156" s="377"/>
      <c r="W156" s="377"/>
      <c r="X156" s="377"/>
      <c r="Y156" s="377"/>
      <c r="Z156" s="377"/>
      <c r="AA156" s="377"/>
      <c r="AB156" s="377"/>
      <c r="AC156" s="377"/>
      <c r="AD156" s="377"/>
      <c r="AE156" s="377"/>
      <c r="AF156" s="377"/>
      <c r="AG156" s="377"/>
      <c r="AH156" s="378"/>
    </row>
    <row r="157" spans="2:34" ht="15" customHeight="1" x14ac:dyDescent="0.2">
      <c r="B157" s="848" t="s">
        <v>466</v>
      </c>
      <c r="C157" s="848"/>
      <c r="D157" s="848"/>
      <c r="E157" s="848"/>
      <c r="F157" s="848"/>
      <c r="G157" s="848"/>
      <c r="H157" s="419">
        <f>SUM(H156)</f>
        <v>2154.9299999999998</v>
      </c>
      <c r="I157" s="375">
        <f>SUM(I156:I156)</f>
        <v>2154.9299999999998</v>
      </c>
      <c r="M157" s="362"/>
      <c r="N157" s="377"/>
      <c r="O157" s="377"/>
      <c r="P157" s="377"/>
      <c r="Q157" s="377"/>
      <c r="R157" s="377"/>
      <c r="S157" s="377"/>
      <c r="T157" s="377"/>
      <c r="U157" s="377"/>
      <c r="V157" s="377"/>
      <c r="W157" s="377"/>
      <c r="X157" s="377"/>
      <c r="Y157" s="377"/>
      <c r="Z157" s="377"/>
      <c r="AA157" s="377"/>
      <c r="AB157" s="377"/>
      <c r="AC157" s="377"/>
      <c r="AD157" s="377"/>
      <c r="AE157" s="377"/>
      <c r="AF157" s="377"/>
      <c r="AG157" s="377"/>
      <c r="AH157" s="378"/>
    </row>
    <row r="158" spans="2:34" ht="15" customHeight="1" x14ac:dyDescent="0.2">
      <c r="B158" s="410">
        <v>3</v>
      </c>
      <c r="C158" s="850" t="s">
        <v>467</v>
      </c>
      <c r="D158" s="850"/>
      <c r="E158" s="850"/>
      <c r="F158" s="850"/>
      <c r="G158" s="850"/>
      <c r="H158" s="850"/>
      <c r="I158" s="850"/>
      <c r="M158" s="362"/>
      <c r="N158" s="377"/>
      <c r="O158" s="377"/>
      <c r="P158" s="377"/>
      <c r="Q158" s="377"/>
      <c r="R158" s="377"/>
      <c r="S158" s="377"/>
      <c r="T158" s="377"/>
      <c r="U158" s="377"/>
      <c r="V158" s="377"/>
      <c r="W158" s="377"/>
      <c r="X158" s="377"/>
      <c r="Y158" s="377"/>
      <c r="Z158" s="377"/>
      <c r="AA158" s="377"/>
      <c r="AB158" s="377"/>
      <c r="AC158" s="377"/>
      <c r="AD158" s="377"/>
      <c r="AE158" s="377"/>
      <c r="AF158" s="377"/>
      <c r="AG158" s="377"/>
      <c r="AH158" s="378"/>
    </row>
    <row r="159" spans="2:34" ht="15" customHeight="1" x14ac:dyDescent="0.2">
      <c r="B159" s="411" t="s">
        <v>159</v>
      </c>
      <c r="C159" s="847" t="s">
        <v>468</v>
      </c>
      <c r="D159" s="847"/>
      <c r="E159" s="411" t="s">
        <v>5</v>
      </c>
      <c r="F159" s="414">
        <v>1</v>
      </c>
      <c r="G159" s="420">
        <f>$AD$12</f>
        <v>76.17</v>
      </c>
      <c r="H159" s="414">
        <f t="shared" ref="H159" si="22">F159*G159</f>
        <v>76.17</v>
      </c>
      <c r="I159" s="414">
        <f t="shared" ref="I159:I165" si="23">H159</f>
        <v>76.17</v>
      </c>
      <c r="M159" s="362"/>
      <c r="N159" s="377"/>
      <c r="O159" s="377"/>
      <c r="P159" s="377"/>
      <c r="Q159" s="377"/>
      <c r="R159" s="377"/>
      <c r="S159" s="377"/>
      <c r="T159" s="377"/>
      <c r="U159" s="377"/>
      <c r="V159" s="377"/>
      <c r="W159" s="377"/>
      <c r="X159" s="377"/>
      <c r="Y159" s="377"/>
      <c r="Z159" s="377"/>
      <c r="AA159" s="377"/>
      <c r="AB159" s="377"/>
      <c r="AC159" s="377"/>
      <c r="AD159" s="377"/>
      <c r="AE159" s="377"/>
      <c r="AF159" s="377"/>
      <c r="AG159" s="377"/>
      <c r="AH159" s="378"/>
    </row>
    <row r="160" spans="2:34" ht="15" customHeight="1" x14ac:dyDescent="0.2">
      <c r="B160" s="411" t="s">
        <v>155</v>
      </c>
      <c r="C160" s="847" t="s">
        <v>469</v>
      </c>
      <c r="D160" s="847"/>
      <c r="E160" s="411" t="s">
        <v>5</v>
      </c>
      <c r="F160" s="414">
        <f>Premissas!$I$65</f>
        <v>25.83</v>
      </c>
      <c r="G160" s="420">
        <f>$Y$12</f>
        <v>22.85</v>
      </c>
      <c r="H160" s="414">
        <f>(F160*G160)-((F160*G160)*0.2)</f>
        <v>472.17</v>
      </c>
      <c r="I160" s="414">
        <f t="shared" si="23"/>
        <v>472.17</v>
      </c>
      <c r="M160" s="362"/>
      <c r="N160" s="377"/>
      <c r="O160" s="377"/>
      <c r="P160" s="377"/>
      <c r="Q160" s="377"/>
      <c r="R160" s="377"/>
      <c r="S160" s="377"/>
      <c r="T160" s="377"/>
      <c r="U160" s="377"/>
      <c r="V160" s="377"/>
      <c r="W160" s="377"/>
      <c r="X160" s="377"/>
      <c r="Y160" s="377"/>
      <c r="Z160" s="377"/>
      <c r="AA160" s="377"/>
      <c r="AB160" s="377"/>
      <c r="AC160" s="377"/>
      <c r="AD160" s="377"/>
      <c r="AE160" s="377"/>
      <c r="AF160" s="377"/>
      <c r="AG160" s="377"/>
      <c r="AH160" s="378"/>
    </row>
    <row r="161" spans="2:34" ht="15" customHeight="1" x14ac:dyDescent="0.2">
      <c r="B161" s="411" t="s">
        <v>470</v>
      </c>
      <c r="C161" s="847" t="s">
        <v>471</v>
      </c>
      <c r="D161" s="847"/>
      <c r="E161" s="411" t="s">
        <v>5</v>
      </c>
      <c r="F161" s="414">
        <v>1</v>
      </c>
      <c r="G161" s="420">
        <f>$Z$12</f>
        <v>283.31</v>
      </c>
      <c r="H161" s="414">
        <f>(F161*G161)-((F161*G161)*0.2)</f>
        <v>226.65</v>
      </c>
      <c r="I161" s="414">
        <f t="shared" si="23"/>
        <v>226.65</v>
      </c>
      <c r="M161" s="362"/>
      <c r="N161" s="377"/>
      <c r="O161" s="377"/>
      <c r="P161" s="377"/>
      <c r="Q161" s="377"/>
      <c r="R161" s="377"/>
      <c r="S161" s="377"/>
      <c r="T161" s="377"/>
      <c r="U161" s="377"/>
      <c r="V161" s="377"/>
      <c r="W161" s="377"/>
      <c r="X161" s="377"/>
      <c r="Y161" s="377"/>
      <c r="Z161" s="377"/>
      <c r="AA161" s="377"/>
      <c r="AB161" s="377"/>
      <c r="AC161" s="377"/>
      <c r="AD161" s="377"/>
      <c r="AE161" s="377"/>
      <c r="AF161" s="377"/>
      <c r="AG161" s="377"/>
      <c r="AH161" s="378"/>
    </row>
    <row r="162" spans="2:34" ht="15" customHeight="1" x14ac:dyDescent="0.2">
      <c r="B162" s="411" t="s">
        <v>153</v>
      </c>
      <c r="C162" s="847" t="s">
        <v>472</v>
      </c>
      <c r="D162" s="847"/>
      <c r="E162" s="411" t="s">
        <v>5</v>
      </c>
      <c r="F162" s="414">
        <f>1/12</f>
        <v>0.08</v>
      </c>
      <c r="G162" s="420">
        <f>$AA$12+$AB$12</f>
        <v>566.62</v>
      </c>
      <c r="H162" s="414">
        <f>(F162*G162)-((F162*G162)*0.2)</f>
        <v>36.26</v>
      </c>
      <c r="I162" s="414">
        <f t="shared" si="23"/>
        <v>36.26</v>
      </c>
      <c r="M162" s="362"/>
      <c r="N162" s="377"/>
      <c r="O162" s="377"/>
      <c r="P162" s="377"/>
      <c r="Q162" s="377"/>
      <c r="R162" s="377"/>
      <c r="S162" s="377"/>
      <c r="T162" s="377"/>
      <c r="U162" s="377"/>
      <c r="V162" s="377"/>
      <c r="W162" s="377"/>
      <c r="X162" s="377"/>
      <c r="Y162" s="377"/>
      <c r="Z162" s="377"/>
      <c r="AA162" s="377"/>
      <c r="AB162" s="377"/>
      <c r="AC162" s="377"/>
      <c r="AD162" s="377"/>
      <c r="AE162" s="377"/>
      <c r="AF162" s="377"/>
      <c r="AG162" s="377"/>
      <c r="AH162" s="378"/>
    </row>
    <row r="163" spans="2:34" ht="15" customHeight="1" x14ac:dyDescent="0.2">
      <c r="B163" s="411" t="s">
        <v>474</v>
      </c>
      <c r="C163" s="847" t="s">
        <v>475</v>
      </c>
      <c r="D163" s="847"/>
      <c r="E163" s="411" t="s">
        <v>133</v>
      </c>
      <c r="F163" s="414">
        <f>Premissas!$I$65</f>
        <v>25.83</v>
      </c>
      <c r="G163" s="420">
        <f>$AF$11</f>
        <v>7.6</v>
      </c>
      <c r="H163" s="414">
        <f>IF(G163=0,0,F163*G163-0.06*G150)</f>
        <v>26.77</v>
      </c>
      <c r="I163" s="414">
        <f t="shared" si="23"/>
        <v>26.77</v>
      </c>
      <c r="M163" s="362"/>
      <c r="N163" s="377"/>
      <c r="O163" s="377"/>
      <c r="P163" s="377"/>
      <c r="Q163" s="377"/>
      <c r="R163" s="377"/>
      <c r="S163" s="377"/>
      <c r="T163" s="377"/>
      <c r="U163" s="377"/>
      <c r="V163" s="377"/>
      <c r="W163" s="377"/>
      <c r="X163" s="377"/>
      <c r="Y163" s="377"/>
      <c r="Z163" s="377"/>
      <c r="AA163" s="377"/>
      <c r="AB163" s="377"/>
      <c r="AC163" s="377"/>
      <c r="AD163" s="377"/>
      <c r="AE163" s="377"/>
      <c r="AF163" s="377"/>
      <c r="AG163" s="377"/>
      <c r="AH163" s="378"/>
    </row>
    <row r="164" spans="2:34" ht="15" customHeight="1" x14ac:dyDescent="0.2">
      <c r="B164" s="411" t="s">
        <v>476</v>
      </c>
      <c r="C164" s="847" t="s">
        <v>477</v>
      </c>
      <c r="D164" s="847"/>
      <c r="E164" s="411" t="s">
        <v>5</v>
      </c>
      <c r="F164" s="414">
        <v>1</v>
      </c>
      <c r="G164" s="420">
        <f>$AE$11</f>
        <v>18.28</v>
      </c>
      <c r="H164" s="414">
        <f t="shared" ref="H164:H165" si="24">F164*G164</f>
        <v>18.28</v>
      </c>
      <c r="I164" s="414">
        <f t="shared" si="23"/>
        <v>18.28</v>
      </c>
      <c r="M164" s="362"/>
      <c r="N164" s="377"/>
      <c r="O164" s="377"/>
      <c r="P164" s="377"/>
      <c r="Q164" s="377"/>
      <c r="R164" s="377"/>
      <c r="S164" s="377"/>
      <c r="T164" s="377"/>
      <c r="U164" s="377"/>
      <c r="V164" s="377"/>
      <c r="W164" s="377"/>
      <c r="X164" s="377"/>
      <c r="Y164" s="377"/>
      <c r="Z164" s="377"/>
      <c r="AA164" s="377"/>
      <c r="AB164" s="377"/>
      <c r="AC164" s="377"/>
      <c r="AD164" s="377"/>
      <c r="AE164" s="377"/>
      <c r="AF164" s="377"/>
      <c r="AG164" s="377"/>
      <c r="AH164" s="378"/>
    </row>
    <row r="165" spans="2:34" ht="15" customHeight="1" x14ac:dyDescent="0.2">
      <c r="B165" s="411" t="s">
        <v>478</v>
      </c>
      <c r="C165" s="847" t="s">
        <v>9362</v>
      </c>
      <c r="D165" s="847"/>
      <c r="E165" s="411" t="s">
        <v>5</v>
      </c>
      <c r="F165" s="414">
        <v>1</v>
      </c>
      <c r="G165" s="420">
        <f>$AH$11</f>
        <v>262.29000000000002</v>
      </c>
      <c r="H165" s="414">
        <f t="shared" si="24"/>
        <v>262.29000000000002</v>
      </c>
      <c r="I165" s="414">
        <f t="shared" si="23"/>
        <v>262.29000000000002</v>
      </c>
      <c r="M165" s="362"/>
      <c r="N165" s="377"/>
      <c r="O165" s="377"/>
      <c r="P165" s="377"/>
      <c r="Q165" s="377"/>
      <c r="R165" s="377"/>
      <c r="S165" s="377"/>
      <c r="T165" s="377"/>
      <c r="U165" s="377"/>
      <c r="V165" s="377"/>
      <c r="W165" s="377"/>
      <c r="X165" s="377"/>
      <c r="Y165" s="377"/>
      <c r="Z165" s="377"/>
      <c r="AA165" s="377"/>
      <c r="AB165" s="377"/>
      <c r="AC165" s="377"/>
      <c r="AD165" s="377"/>
      <c r="AE165" s="377"/>
      <c r="AF165" s="377"/>
      <c r="AG165" s="377"/>
      <c r="AH165" s="378"/>
    </row>
    <row r="166" spans="2:34" ht="15" customHeight="1" x14ac:dyDescent="0.2">
      <c r="B166" s="848" t="s">
        <v>479</v>
      </c>
      <c r="C166" s="848"/>
      <c r="D166" s="848"/>
      <c r="E166" s="848"/>
      <c r="F166" s="848"/>
      <c r="G166" s="848"/>
      <c r="H166" s="415">
        <f>SUM(H159:H165)</f>
        <v>1118.5899999999999</v>
      </c>
      <c r="I166" s="375">
        <f>SUM(I159:I165)</f>
        <v>1118.5899999999999</v>
      </c>
      <c r="M166" s="362"/>
      <c r="N166" s="377"/>
      <c r="O166" s="377"/>
      <c r="P166" s="377"/>
      <c r="Q166" s="377"/>
      <c r="R166" s="377"/>
      <c r="S166" s="377"/>
      <c r="T166" s="377"/>
      <c r="U166" s="377"/>
      <c r="V166" s="377"/>
      <c r="W166" s="377"/>
      <c r="X166" s="377"/>
      <c r="Y166" s="377"/>
      <c r="Z166" s="377"/>
      <c r="AA166" s="377"/>
      <c r="AB166" s="377"/>
      <c r="AC166" s="377"/>
      <c r="AD166" s="377"/>
      <c r="AE166" s="377"/>
      <c r="AF166" s="377"/>
      <c r="AG166" s="377"/>
      <c r="AH166" s="378"/>
    </row>
    <row r="167" spans="2:34" ht="15" customHeight="1" x14ac:dyDescent="0.2">
      <c r="B167" s="410">
        <v>4</v>
      </c>
      <c r="C167" s="850" t="s">
        <v>480</v>
      </c>
      <c r="D167" s="850"/>
      <c r="E167" s="850"/>
      <c r="F167" s="850"/>
      <c r="G167" s="850"/>
      <c r="H167" s="850"/>
      <c r="I167" s="850"/>
      <c r="M167" s="362"/>
      <c r="N167" s="377"/>
      <c r="O167" s="377"/>
      <c r="P167" s="377"/>
      <c r="Q167" s="377"/>
      <c r="R167" s="377"/>
      <c r="S167" s="377"/>
      <c r="T167" s="377"/>
      <c r="U167" s="377"/>
      <c r="V167" s="377"/>
      <c r="W167" s="377"/>
      <c r="X167" s="377"/>
      <c r="Y167" s="377"/>
      <c r="Z167" s="377"/>
      <c r="AA167" s="377"/>
      <c r="AB167" s="377"/>
      <c r="AC167" s="377"/>
      <c r="AD167" s="377"/>
      <c r="AE167" s="377"/>
      <c r="AF167" s="377"/>
      <c r="AG167" s="377"/>
      <c r="AH167" s="378"/>
    </row>
    <row r="168" spans="2:34" ht="15" customHeight="1" x14ac:dyDescent="0.2">
      <c r="B168" s="411" t="s">
        <v>132</v>
      </c>
      <c r="C168" s="847" t="s">
        <v>9447</v>
      </c>
      <c r="D168" s="847"/>
      <c r="E168" s="411" t="s">
        <v>133</v>
      </c>
      <c r="F168" s="412">
        <v>0.33300000000000002</v>
      </c>
      <c r="G168" s="413">
        <f>BD!$H$16</f>
        <v>197.78</v>
      </c>
      <c r="H168" s="414">
        <f>F168*G168</f>
        <v>65.86</v>
      </c>
      <c r="I168" s="414">
        <f>H168</f>
        <v>65.86</v>
      </c>
      <c r="M168" s="362"/>
      <c r="N168" s="377"/>
      <c r="O168" s="377"/>
      <c r="P168" s="377"/>
      <c r="Q168" s="377"/>
      <c r="R168" s="377"/>
      <c r="S168" s="377"/>
      <c r="T168" s="377"/>
      <c r="U168" s="377"/>
      <c r="V168" s="377"/>
      <c r="W168" s="377"/>
      <c r="X168" s="377"/>
      <c r="Y168" s="377"/>
      <c r="Z168" s="377"/>
      <c r="AA168" s="377"/>
      <c r="AB168" s="377"/>
      <c r="AC168" s="377"/>
      <c r="AD168" s="377"/>
      <c r="AE168" s="377"/>
      <c r="AF168" s="377"/>
      <c r="AG168" s="377"/>
      <c r="AH168" s="378"/>
    </row>
    <row r="169" spans="2:34" ht="15" customHeight="1" x14ac:dyDescent="0.2">
      <c r="B169" s="411" t="s">
        <v>9446</v>
      </c>
      <c r="C169" s="847" t="s">
        <v>9450</v>
      </c>
      <c r="D169" s="847"/>
      <c r="E169" s="411" t="s">
        <v>133</v>
      </c>
      <c r="F169" s="412">
        <v>0.33300000000000002</v>
      </c>
      <c r="G169" s="420">
        <f>BD!$H$19</f>
        <v>25.09</v>
      </c>
      <c r="H169" s="414">
        <f>F169*G169</f>
        <v>8.35</v>
      </c>
      <c r="I169" s="414">
        <f>H169</f>
        <v>8.35</v>
      </c>
      <c r="M169" s="362"/>
      <c r="N169" s="377"/>
      <c r="O169" s="377"/>
      <c r="P169" s="377"/>
      <c r="Q169" s="377"/>
      <c r="R169" s="377"/>
      <c r="S169" s="377"/>
      <c r="T169" s="377"/>
      <c r="U169" s="377"/>
      <c r="V169" s="377"/>
      <c r="W169" s="377"/>
      <c r="X169" s="377"/>
      <c r="Y169" s="377"/>
      <c r="Z169" s="377"/>
      <c r="AA169" s="377"/>
      <c r="AB169" s="377"/>
      <c r="AC169" s="377"/>
      <c r="AD169" s="377"/>
      <c r="AE169" s="377"/>
      <c r="AF169" s="377"/>
      <c r="AG169" s="377"/>
      <c r="AH169" s="378"/>
    </row>
    <row r="170" spans="2:34" ht="15" customHeight="1" x14ac:dyDescent="0.2">
      <c r="B170" s="848" t="s">
        <v>481</v>
      </c>
      <c r="C170" s="848"/>
      <c r="D170" s="848"/>
      <c r="E170" s="848"/>
      <c r="F170" s="848"/>
      <c r="G170" s="848"/>
      <c r="H170" s="415">
        <f>SUM(H168:H169)</f>
        <v>74.209999999999994</v>
      </c>
      <c r="I170" s="375">
        <f>SUM(I168:I169)</f>
        <v>74.209999999999994</v>
      </c>
      <c r="M170" s="362"/>
      <c r="N170" s="377"/>
      <c r="O170" s="377"/>
      <c r="P170" s="377"/>
      <c r="Q170" s="377"/>
      <c r="R170" s="377"/>
      <c r="S170" s="377"/>
      <c r="T170" s="377"/>
      <c r="U170" s="377"/>
      <c r="V170" s="377"/>
      <c r="W170" s="377"/>
      <c r="X170" s="377"/>
      <c r="Y170" s="377"/>
      <c r="Z170" s="377"/>
      <c r="AA170" s="377"/>
      <c r="AB170" s="377"/>
      <c r="AC170" s="377"/>
      <c r="AD170" s="377"/>
      <c r="AE170" s="377"/>
      <c r="AF170" s="377"/>
      <c r="AG170" s="377"/>
      <c r="AH170" s="378"/>
    </row>
    <row r="171" spans="2:34" ht="15" customHeight="1" x14ac:dyDescent="0.2">
      <c r="B171" s="410">
        <v>5</v>
      </c>
      <c r="C171" s="850" t="s">
        <v>482</v>
      </c>
      <c r="D171" s="850"/>
      <c r="E171" s="850"/>
      <c r="F171" s="850"/>
      <c r="G171" s="850"/>
      <c r="H171" s="850"/>
      <c r="I171" s="850"/>
      <c r="M171" s="362"/>
      <c r="N171" s="377"/>
      <c r="O171" s="377"/>
      <c r="P171" s="377"/>
      <c r="Q171" s="377"/>
      <c r="R171" s="377"/>
      <c r="S171" s="377"/>
      <c r="T171" s="377"/>
      <c r="U171" s="377"/>
      <c r="V171" s="377"/>
      <c r="W171" s="377"/>
      <c r="X171" s="377"/>
      <c r="Y171" s="377"/>
      <c r="Z171" s="377"/>
      <c r="AA171" s="377"/>
      <c r="AB171" s="377"/>
      <c r="AC171" s="377"/>
      <c r="AD171" s="377"/>
      <c r="AE171" s="377"/>
      <c r="AF171" s="377"/>
      <c r="AG171" s="377"/>
      <c r="AH171" s="378"/>
    </row>
    <row r="172" spans="2:34" ht="15" customHeight="1" x14ac:dyDescent="0.2">
      <c r="B172" s="411" t="s">
        <v>162</v>
      </c>
      <c r="C172" s="847" t="s">
        <v>492</v>
      </c>
      <c r="D172" s="847"/>
      <c r="E172" s="411" t="s">
        <v>494</v>
      </c>
      <c r="F172" s="412">
        <f>4/12</f>
        <v>0.33300000000000002</v>
      </c>
      <c r="G172" s="420">
        <f>BD!$H$17</f>
        <v>84.61</v>
      </c>
      <c r="H172" s="414">
        <f>F172*G172</f>
        <v>28.18</v>
      </c>
      <c r="I172" s="414">
        <f>H172</f>
        <v>28.18</v>
      </c>
      <c r="M172" s="362"/>
      <c r="N172" s="377"/>
      <c r="O172" s="377"/>
      <c r="P172" s="377"/>
      <c r="Q172" s="377"/>
      <c r="R172" s="377"/>
      <c r="S172" s="377"/>
      <c r="T172" s="377"/>
      <c r="U172" s="377"/>
      <c r="V172" s="377"/>
      <c r="W172" s="377"/>
      <c r="X172" s="377"/>
      <c r="Y172" s="377"/>
      <c r="Z172" s="377"/>
      <c r="AA172" s="377"/>
      <c r="AB172" s="377"/>
      <c r="AC172" s="377"/>
      <c r="AD172" s="377"/>
      <c r="AE172" s="377"/>
      <c r="AF172" s="377"/>
      <c r="AG172" s="377"/>
      <c r="AH172" s="378"/>
    </row>
    <row r="173" spans="2:34" ht="15" customHeight="1" x14ac:dyDescent="0.2">
      <c r="B173" s="411" t="s">
        <v>160</v>
      </c>
      <c r="C173" s="847" t="s">
        <v>483</v>
      </c>
      <c r="D173" s="847"/>
      <c r="E173" s="411" t="s">
        <v>133</v>
      </c>
      <c r="F173" s="412">
        <v>0.33300000000000002</v>
      </c>
      <c r="G173" s="420">
        <f>BD!$H$20</f>
        <v>23.01</v>
      </c>
      <c r="H173" s="414">
        <f t="shared" ref="H173" si="25">F173*G173</f>
        <v>7.66</v>
      </c>
      <c r="I173" s="414">
        <f t="shared" ref="I173" si="26">H173</f>
        <v>7.66</v>
      </c>
      <c r="M173" s="362"/>
      <c r="N173" s="377"/>
      <c r="O173" s="377"/>
      <c r="P173" s="377"/>
      <c r="Q173" s="377"/>
      <c r="R173" s="377"/>
      <c r="S173" s="377"/>
      <c r="T173" s="377"/>
      <c r="U173" s="377"/>
      <c r="V173" s="377"/>
      <c r="W173" s="377"/>
      <c r="X173" s="377"/>
      <c r="Y173" s="377"/>
      <c r="Z173" s="377"/>
      <c r="AA173" s="377"/>
      <c r="AB173" s="377"/>
      <c r="AC173" s="377"/>
      <c r="AD173" s="377"/>
      <c r="AE173" s="377"/>
      <c r="AF173" s="377"/>
      <c r="AG173" s="377"/>
      <c r="AH173" s="378"/>
    </row>
    <row r="174" spans="2:34" ht="15" customHeight="1" x14ac:dyDescent="0.2">
      <c r="B174" s="411" t="s">
        <v>485</v>
      </c>
      <c r="C174" s="847" t="s">
        <v>545</v>
      </c>
      <c r="D174" s="847"/>
      <c r="E174" s="411" t="s">
        <v>494</v>
      </c>
      <c r="F174" s="412">
        <v>2</v>
      </c>
      <c r="G174" s="420">
        <f>BD!$H$18</f>
        <v>12.79</v>
      </c>
      <c r="H174" s="414">
        <f>F174*G174</f>
        <v>25.58</v>
      </c>
      <c r="I174" s="414">
        <f>H174</f>
        <v>25.58</v>
      </c>
      <c r="M174" s="362"/>
      <c r="N174" s="377"/>
      <c r="O174" s="377"/>
      <c r="P174" s="377"/>
      <c r="Q174" s="377"/>
      <c r="R174" s="377"/>
      <c r="S174" s="377"/>
      <c r="T174" s="377"/>
      <c r="U174" s="377"/>
      <c r="V174" s="377"/>
      <c r="W174" s="377"/>
      <c r="X174" s="377"/>
      <c r="Y174" s="377"/>
      <c r="Z174" s="377"/>
      <c r="AA174" s="377"/>
      <c r="AB174" s="377"/>
      <c r="AC174" s="377"/>
      <c r="AD174" s="377"/>
      <c r="AE174" s="377"/>
      <c r="AF174" s="377"/>
      <c r="AG174" s="377"/>
      <c r="AH174" s="378"/>
    </row>
    <row r="175" spans="2:34" ht="15" customHeight="1" x14ac:dyDescent="0.2">
      <c r="B175" s="411" t="s">
        <v>487</v>
      </c>
      <c r="C175" s="847" t="s">
        <v>486</v>
      </c>
      <c r="D175" s="847"/>
      <c r="E175" s="411" t="s">
        <v>133</v>
      </c>
      <c r="F175" s="412">
        <v>4</v>
      </c>
      <c r="G175" s="420">
        <f>BD!$H$23</f>
        <v>1.95</v>
      </c>
      <c r="H175" s="414">
        <f>F175*G175</f>
        <v>7.8</v>
      </c>
      <c r="I175" s="414">
        <f>H175</f>
        <v>7.8</v>
      </c>
      <c r="M175" s="362"/>
      <c r="N175" s="377"/>
      <c r="O175" s="377"/>
      <c r="P175" s="377"/>
      <c r="Q175" s="377"/>
      <c r="R175" s="377"/>
      <c r="S175" s="377"/>
      <c r="T175" s="377"/>
      <c r="U175" s="377"/>
      <c r="V175" s="377"/>
      <c r="W175" s="377"/>
      <c r="X175" s="377"/>
      <c r="Y175" s="377"/>
      <c r="Z175" s="377"/>
      <c r="AA175" s="377"/>
      <c r="AB175" s="377"/>
      <c r="AC175" s="377"/>
      <c r="AD175" s="377"/>
      <c r="AE175" s="377"/>
      <c r="AF175" s="377"/>
      <c r="AG175" s="377"/>
      <c r="AH175" s="378"/>
    </row>
    <row r="176" spans="2:34" ht="15" customHeight="1" x14ac:dyDescent="0.2">
      <c r="B176" s="411" t="s">
        <v>489</v>
      </c>
      <c r="C176" s="847" t="s">
        <v>488</v>
      </c>
      <c r="D176" s="847"/>
      <c r="E176" s="411" t="s">
        <v>133</v>
      </c>
      <c r="F176" s="412">
        <v>2</v>
      </c>
      <c r="G176" s="420">
        <f>BD!$H$22</f>
        <v>2.2999999999999998</v>
      </c>
      <c r="H176" s="414">
        <f>F176*G176</f>
        <v>4.5999999999999996</v>
      </c>
      <c r="I176" s="414">
        <f>H176</f>
        <v>4.5999999999999996</v>
      </c>
      <c r="M176" s="362"/>
      <c r="N176" s="377"/>
      <c r="O176" s="377"/>
      <c r="P176" s="377"/>
      <c r="Q176" s="377"/>
      <c r="R176" s="377"/>
      <c r="S176" s="377"/>
      <c r="T176" s="377"/>
      <c r="U176" s="377"/>
      <c r="V176" s="377"/>
      <c r="W176" s="377"/>
      <c r="X176" s="377"/>
      <c r="Y176" s="377"/>
      <c r="Z176" s="377"/>
      <c r="AA176" s="377"/>
      <c r="AB176" s="377"/>
      <c r="AC176" s="377"/>
      <c r="AD176" s="377"/>
      <c r="AE176" s="377"/>
      <c r="AF176" s="377"/>
      <c r="AG176" s="377"/>
      <c r="AH176" s="378"/>
    </row>
    <row r="177" spans="2:34" ht="15" customHeight="1" x14ac:dyDescent="0.2">
      <c r="B177" s="411" t="s">
        <v>493</v>
      </c>
      <c r="C177" s="847" t="s">
        <v>6313</v>
      </c>
      <c r="D177" s="847"/>
      <c r="E177" s="411" t="s">
        <v>133</v>
      </c>
      <c r="F177" s="412">
        <v>1</v>
      </c>
      <c r="G177" s="420">
        <f>BD!$H$24</f>
        <v>246.94</v>
      </c>
      <c r="H177" s="414">
        <f>F177*G177</f>
        <v>246.94</v>
      </c>
      <c r="I177" s="414">
        <f>H177</f>
        <v>246.94</v>
      </c>
      <c r="M177" s="362"/>
      <c r="N177" s="377"/>
      <c r="O177" s="377"/>
      <c r="P177" s="377"/>
      <c r="Q177" s="377"/>
      <c r="R177" s="377"/>
      <c r="S177" s="377"/>
      <c r="T177" s="377"/>
      <c r="U177" s="377"/>
      <c r="V177" s="377"/>
      <c r="W177" s="377"/>
      <c r="X177" s="377"/>
      <c r="Y177" s="377"/>
      <c r="Z177" s="377"/>
      <c r="AA177" s="377"/>
      <c r="AB177" s="377"/>
      <c r="AC177" s="377"/>
      <c r="AD177" s="377"/>
      <c r="AE177" s="377"/>
      <c r="AF177" s="377"/>
      <c r="AG177" s="377"/>
      <c r="AH177" s="378"/>
    </row>
    <row r="178" spans="2:34" ht="15" customHeight="1" x14ac:dyDescent="0.2">
      <c r="B178" s="848" t="s">
        <v>490</v>
      </c>
      <c r="C178" s="848"/>
      <c r="D178" s="848"/>
      <c r="E178" s="848"/>
      <c r="F178" s="848"/>
      <c r="G178" s="848"/>
      <c r="H178" s="415">
        <f>SUM(H172:H177)</f>
        <v>320.76</v>
      </c>
      <c r="I178" s="375">
        <f>SUM(I172:I177)</f>
        <v>320.76</v>
      </c>
      <c r="M178" s="362"/>
      <c r="N178" s="377"/>
      <c r="O178" s="377"/>
      <c r="P178" s="377"/>
      <c r="Q178" s="377"/>
      <c r="R178" s="377"/>
      <c r="S178" s="377"/>
      <c r="T178" s="377"/>
      <c r="U178" s="377"/>
      <c r="V178" s="377"/>
      <c r="W178" s="377"/>
      <c r="X178" s="377"/>
      <c r="Y178" s="377"/>
      <c r="Z178" s="377"/>
      <c r="AA178" s="377"/>
      <c r="AB178" s="377"/>
      <c r="AC178" s="377"/>
      <c r="AD178" s="377"/>
      <c r="AE178" s="377"/>
      <c r="AF178" s="377"/>
      <c r="AG178" s="377"/>
      <c r="AH178" s="378"/>
    </row>
    <row r="179" spans="2:34" ht="15" customHeight="1" x14ac:dyDescent="0.2">
      <c r="B179" s="849" t="s">
        <v>491</v>
      </c>
      <c r="C179" s="849"/>
      <c r="D179" s="849"/>
      <c r="E179" s="849"/>
      <c r="F179" s="849"/>
      <c r="G179" s="849"/>
      <c r="H179" s="421">
        <f>H154+H157+H166+H170+H178</f>
        <v>6635.49</v>
      </c>
      <c r="I179" s="421">
        <f>I154+I157+I166+I170+I178</f>
        <v>6635.49</v>
      </c>
      <c r="M179" s="362"/>
      <c r="N179" s="377"/>
      <c r="O179" s="377"/>
      <c r="P179" s="377"/>
      <c r="Q179" s="377"/>
      <c r="R179" s="377"/>
      <c r="S179" s="377"/>
      <c r="T179" s="377"/>
      <c r="U179" s="377"/>
      <c r="V179" s="377"/>
      <c r="W179" s="377"/>
      <c r="X179" s="377"/>
      <c r="Y179" s="377"/>
      <c r="Z179" s="377"/>
      <c r="AA179" s="377"/>
      <c r="AB179" s="377"/>
      <c r="AC179" s="377"/>
      <c r="AD179" s="377"/>
      <c r="AE179" s="377"/>
      <c r="AF179" s="377"/>
      <c r="AG179" s="377"/>
      <c r="AH179" s="378"/>
    </row>
    <row r="180" spans="2:34" ht="15" customHeight="1" x14ac:dyDescent="0.2">
      <c r="B180" s="407" t="s">
        <v>430</v>
      </c>
      <c r="C180" s="408"/>
      <c r="D180" s="851" t="s">
        <v>9471</v>
      </c>
      <c r="E180" s="851"/>
      <c r="F180" s="851"/>
      <c r="G180" s="851"/>
      <c r="H180" s="409" t="s">
        <v>431</v>
      </c>
      <c r="I180" s="536" t="s">
        <v>432</v>
      </c>
      <c r="M180" s="362"/>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8"/>
    </row>
    <row r="181" spans="2:34" ht="15" customHeight="1" x14ac:dyDescent="0.2">
      <c r="B181" s="849" t="s">
        <v>434</v>
      </c>
      <c r="C181" s="849"/>
      <c r="D181" s="849"/>
      <c r="E181" s="849"/>
      <c r="F181" s="849"/>
      <c r="G181" s="849"/>
      <c r="H181" s="849"/>
      <c r="I181" s="849"/>
      <c r="M181" s="362"/>
      <c r="N181" s="377"/>
      <c r="O181" s="377"/>
      <c r="P181" s="377"/>
      <c r="Q181" s="377"/>
      <c r="R181" s="377"/>
      <c r="S181" s="377"/>
      <c r="T181" s="377"/>
      <c r="U181" s="377"/>
      <c r="V181" s="377"/>
      <c r="W181" s="377"/>
      <c r="X181" s="377"/>
      <c r="Y181" s="377"/>
      <c r="Z181" s="377"/>
      <c r="AA181" s="377"/>
      <c r="AB181" s="377"/>
      <c r="AC181" s="377"/>
      <c r="AD181" s="377"/>
      <c r="AE181" s="377"/>
      <c r="AF181" s="377"/>
      <c r="AG181" s="377"/>
      <c r="AH181" s="378"/>
    </row>
    <row r="182" spans="2:34" ht="15" customHeight="1" x14ac:dyDescent="0.2">
      <c r="B182" s="852" t="s">
        <v>12</v>
      </c>
      <c r="C182" s="852" t="s">
        <v>1</v>
      </c>
      <c r="D182" s="852"/>
      <c r="E182" s="852" t="s">
        <v>140</v>
      </c>
      <c r="F182" s="852" t="s">
        <v>139</v>
      </c>
      <c r="G182" s="365" t="s">
        <v>3</v>
      </c>
      <c r="H182" s="852" t="s">
        <v>26</v>
      </c>
      <c r="I182" s="852"/>
      <c r="M182" s="362"/>
      <c r="N182" s="377"/>
      <c r="O182" s="377"/>
      <c r="P182" s="377"/>
      <c r="Q182" s="377"/>
      <c r="R182" s="377"/>
      <c r="S182" s="377"/>
      <c r="T182" s="377"/>
      <c r="U182" s="377"/>
      <c r="V182" s="377"/>
      <c r="W182" s="377"/>
      <c r="X182" s="377"/>
      <c r="Y182" s="377"/>
      <c r="Z182" s="377"/>
      <c r="AA182" s="377"/>
      <c r="AB182" s="377"/>
      <c r="AC182" s="377"/>
      <c r="AD182" s="377"/>
      <c r="AE182" s="377"/>
      <c r="AF182" s="377"/>
      <c r="AG182" s="377"/>
      <c r="AH182" s="378"/>
    </row>
    <row r="183" spans="2:34" ht="15" customHeight="1" x14ac:dyDescent="0.2">
      <c r="B183" s="852"/>
      <c r="C183" s="852"/>
      <c r="D183" s="852"/>
      <c r="E183" s="852"/>
      <c r="F183" s="852"/>
      <c r="G183" s="365" t="s">
        <v>22</v>
      </c>
      <c r="H183" s="365" t="s">
        <v>455</v>
      </c>
      <c r="I183" s="366" t="s">
        <v>456</v>
      </c>
      <c r="M183" s="362"/>
      <c r="N183" s="377"/>
      <c r="O183" s="377"/>
      <c r="P183" s="377"/>
      <c r="Q183" s="377"/>
      <c r="R183" s="377"/>
      <c r="S183" s="377"/>
      <c r="T183" s="377"/>
      <c r="U183" s="377"/>
      <c r="V183" s="377"/>
      <c r="W183" s="377"/>
      <c r="X183" s="377"/>
      <c r="Y183" s="377"/>
      <c r="Z183" s="377"/>
      <c r="AA183" s="377"/>
      <c r="AB183" s="377"/>
      <c r="AC183" s="377"/>
      <c r="AD183" s="377"/>
      <c r="AE183" s="377"/>
      <c r="AF183" s="377"/>
      <c r="AG183" s="377"/>
      <c r="AH183" s="378"/>
    </row>
    <row r="184" spans="2:34" ht="15" customHeight="1" x14ac:dyDescent="0.2">
      <c r="B184" s="410">
        <v>1</v>
      </c>
      <c r="C184" s="850" t="s">
        <v>438</v>
      </c>
      <c r="D184" s="850"/>
      <c r="E184" s="850"/>
      <c r="F184" s="850"/>
      <c r="G184" s="850"/>
      <c r="H184" s="850"/>
      <c r="I184" s="850"/>
      <c r="M184" s="362"/>
      <c r="N184" s="377"/>
      <c r="O184" s="377"/>
      <c r="P184" s="377"/>
      <c r="Q184" s="377"/>
      <c r="R184" s="377"/>
      <c r="S184" s="377"/>
      <c r="T184" s="377"/>
      <c r="U184" s="377"/>
      <c r="V184" s="377"/>
      <c r="W184" s="377"/>
      <c r="X184" s="377"/>
      <c r="Y184" s="377"/>
      <c r="Z184" s="377"/>
      <c r="AA184" s="377"/>
      <c r="AB184" s="377"/>
      <c r="AC184" s="377"/>
      <c r="AD184" s="377"/>
      <c r="AE184" s="377"/>
      <c r="AF184" s="377"/>
      <c r="AG184" s="377"/>
      <c r="AH184" s="378"/>
    </row>
    <row r="185" spans="2:34" ht="15" customHeight="1" x14ac:dyDescent="0.2">
      <c r="B185" s="411" t="s">
        <v>138</v>
      </c>
      <c r="C185" s="847" t="s">
        <v>457</v>
      </c>
      <c r="D185" s="847"/>
      <c r="E185" s="411" t="s">
        <v>5</v>
      </c>
      <c r="F185" s="414">
        <v>1</v>
      </c>
      <c r="G185" s="413">
        <f>BD!$H$8</f>
        <v>1621</v>
      </c>
      <c r="H185" s="414">
        <f>F185*G185</f>
        <v>1621</v>
      </c>
      <c r="I185" s="414">
        <f>H185</f>
        <v>1621</v>
      </c>
      <c r="M185" s="362"/>
      <c r="N185" s="377"/>
      <c r="O185" s="377"/>
      <c r="P185" s="377"/>
      <c r="Q185" s="377"/>
      <c r="R185" s="377"/>
      <c r="S185" s="377"/>
      <c r="T185" s="377"/>
      <c r="U185" s="377"/>
      <c r="V185" s="377"/>
      <c r="W185" s="377"/>
      <c r="X185" s="377"/>
      <c r="Y185" s="377"/>
      <c r="Z185" s="377"/>
      <c r="AA185" s="377"/>
      <c r="AB185" s="377"/>
      <c r="AC185" s="377"/>
      <c r="AD185" s="377"/>
      <c r="AE185" s="377"/>
      <c r="AF185" s="377"/>
      <c r="AG185" s="377"/>
      <c r="AH185" s="378"/>
    </row>
    <row r="186" spans="2:34" ht="15" customHeight="1" x14ac:dyDescent="0.2">
      <c r="B186" s="411" t="s">
        <v>164</v>
      </c>
      <c r="C186" s="847" t="s">
        <v>458</v>
      </c>
      <c r="D186" s="847"/>
      <c r="E186" s="411" t="s">
        <v>5</v>
      </c>
      <c r="F186" s="414">
        <v>0</v>
      </c>
      <c r="G186" s="413">
        <f>0.2*(G185/220)</f>
        <v>1.47</v>
      </c>
      <c r="H186" s="414"/>
      <c r="I186" s="414">
        <f>F186*G186</f>
        <v>0</v>
      </c>
      <c r="M186" s="362"/>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8"/>
    </row>
    <row r="187" spans="2:34" ht="15" customHeight="1" x14ac:dyDescent="0.2">
      <c r="B187" s="411" t="s">
        <v>459</v>
      </c>
      <c r="C187" s="847" t="s">
        <v>460</v>
      </c>
      <c r="D187" s="847"/>
      <c r="E187" s="411" t="s">
        <v>5</v>
      </c>
      <c r="F187" s="414">
        <v>0</v>
      </c>
      <c r="G187" s="413">
        <f>BD!$H$8*0.4</f>
        <v>648.4</v>
      </c>
      <c r="H187" s="414">
        <f>F187*G187</f>
        <v>0</v>
      </c>
      <c r="I187" s="414">
        <f>H187</f>
        <v>0</v>
      </c>
      <c r="M187" s="362"/>
      <c r="N187" s="377"/>
      <c r="O187" s="377"/>
      <c r="P187" s="377"/>
      <c r="Q187" s="377"/>
      <c r="R187" s="377"/>
      <c r="S187" s="377"/>
      <c r="T187" s="377"/>
      <c r="U187" s="377"/>
      <c r="V187" s="377"/>
      <c r="W187" s="377"/>
      <c r="X187" s="377"/>
      <c r="Y187" s="377"/>
      <c r="Z187" s="377"/>
      <c r="AA187" s="377"/>
      <c r="AB187" s="377"/>
      <c r="AC187" s="377"/>
      <c r="AD187" s="377"/>
      <c r="AE187" s="377"/>
      <c r="AF187" s="377"/>
      <c r="AG187" s="377"/>
      <c r="AH187" s="378"/>
    </row>
    <row r="188" spans="2:34" ht="15" customHeight="1" x14ac:dyDescent="0.2">
      <c r="B188" s="411" t="s">
        <v>461</v>
      </c>
      <c r="C188" s="847" t="s">
        <v>462</v>
      </c>
      <c r="D188" s="847"/>
      <c r="E188" s="411" t="s">
        <v>463</v>
      </c>
      <c r="F188" s="414">
        <v>0</v>
      </c>
      <c r="G188" s="413">
        <f>(G185/220)*2</f>
        <v>14.74</v>
      </c>
      <c r="H188" s="414">
        <f>F188*G188</f>
        <v>0</v>
      </c>
      <c r="I188" s="414">
        <f>H188</f>
        <v>0</v>
      </c>
      <c r="M188" s="362"/>
      <c r="N188" s="377"/>
      <c r="O188" s="377"/>
      <c r="P188" s="377"/>
      <c r="Q188" s="377"/>
      <c r="R188" s="377"/>
      <c r="S188" s="377"/>
      <c r="T188" s="377"/>
      <c r="U188" s="377"/>
      <c r="V188" s="377"/>
      <c r="W188" s="377"/>
      <c r="X188" s="377"/>
      <c r="Y188" s="377"/>
      <c r="Z188" s="377"/>
      <c r="AA188" s="377"/>
      <c r="AB188" s="377"/>
      <c r="AC188" s="377"/>
      <c r="AD188" s="377"/>
      <c r="AE188" s="377"/>
      <c r="AF188" s="377"/>
      <c r="AG188" s="377"/>
      <c r="AH188" s="378"/>
    </row>
    <row r="189" spans="2:34" ht="15" customHeight="1" x14ac:dyDescent="0.2">
      <c r="B189" s="848" t="s">
        <v>464</v>
      </c>
      <c r="C189" s="848"/>
      <c r="D189" s="848"/>
      <c r="E189" s="848"/>
      <c r="F189" s="848"/>
      <c r="G189" s="848"/>
      <c r="H189" s="415">
        <f>SUM(H185:H188)</f>
        <v>1621</v>
      </c>
      <c r="I189" s="375">
        <f>SUM(I185:I188)</f>
        <v>1621</v>
      </c>
      <c r="M189" s="362"/>
      <c r="N189" s="377"/>
      <c r="O189" s="377"/>
      <c r="P189" s="377"/>
      <c r="Q189" s="377"/>
      <c r="R189" s="377"/>
      <c r="S189" s="377"/>
      <c r="T189" s="377"/>
      <c r="U189" s="377"/>
      <c r="V189" s="377"/>
      <c r="W189" s="377"/>
      <c r="X189" s="377"/>
      <c r="Y189" s="377"/>
      <c r="Z189" s="377"/>
      <c r="AA189" s="377"/>
      <c r="AB189" s="377"/>
      <c r="AC189" s="377"/>
      <c r="AD189" s="377"/>
      <c r="AE189" s="377"/>
      <c r="AF189" s="377"/>
      <c r="AG189" s="377"/>
      <c r="AH189" s="378"/>
    </row>
    <row r="190" spans="2:34" ht="15" customHeight="1" x14ac:dyDescent="0.2">
      <c r="B190" s="410">
        <v>2</v>
      </c>
      <c r="C190" s="850" t="s">
        <v>439</v>
      </c>
      <c r="D190" s="850"/>
      <c r="E190" s="850"/>
      <c r="F190" s="416">
        <f>$X$13</f>
        <v>0.72629999999999995</v>
      </c>
      <c r="G190" s="417"/>
      <c r="H190" s="417"/>
      <c r="I190" s="417"/>
      <c r="M190" s="362"/>
      <c r="N190" s="377"/>
      <c r="O190" s="377"/>
      <c r="P190" s="377"/>
      <c r="Q190" s="377"/>
      <c r="R190" s="377"/>
      <c r="S190" s="377"/>
      <c r="T190" s="377"/>
      <c r="U190" s="377"/>
      <c r="V190" s="377"/>
      <c r="W190" s="377"/>
      <c r="X190" s="377"/>
      <c r="Y190" s="377"/>
      <c r="Z190" s="377"/>
      <c r="AA190" s="377"/>
      <c r="AB190" s="377"/>
      <c r="AC190" s="377"/>
      <c r="AD190" s="377"/>
      <c r="AE190" s="377"/>
      <c r="AF190" s="377"/>
      <c r="AG190" s="377"/>
      <c r="AH190" s="378"/>
    </row>
    <row r="191" spans="2:34" ht="15" customHeight="1" x14ac:dyDescent="0.2">
      <c r="B191" s="411" t="s">
        <v>136</v>
      </c>
      <c r="C191" s="847" t="s">
        <v>465</v>
      </c>
      <c r="D191" s="847"/>
      <c r="E191" s="411" t="s">
        <v>5</v>
      </c>
      <c r="F191" s="414"/>
      <c r="G191" s="418"/>
      <c r="H191" s="418">
        <f>H189*F190</f>
        <v>1177.33</v>
      </c>
      <c r="I191" s="414">
        <f>I189*F190</f>
        <v>1177.33</v>
      </c>
      <c r="M191" s="362"/>
      <c r="N191" s="377"/>
      <c r="O191" s="377"/>
      <c r="P191" s="377"/>
      <c r="Q191" s="377"/>
      <c r="R191" s="377"/>
      <c r="S191" s="377"/>
      <c r="T191" s="377"/>
      <c r="U191" s="377"/>
      <c r="V191" s="377"/>
      <c r="W191" s="377"/>
      <c r="X191" s="377"/>
      <c r="Y191" s="377"/>
      <c r="Z191" s="377"/>
      <c r="AA191" s="377"/>
      <c r="AB191" s="377"/>
      <c r="AC191" s="377"/>
      <c r="AD191" s="377"/>
      <c r="AE191" s="377"/>
      <c r="AF191" s="377"/>
      <c r="AG191" s="377"/>
      <c r="AH191" s="378"/>
    </row>
    <row r="192" spans="2:34" ht="15" customHeight="1" x14ac:dyDescent="0.2">
      <c r="B192" s="848" t="s">
        <v>466</v>
      </c>
      <c r="C192" s="848"/>
      <c r="D192" s="848"/>
      <c r="E192" s="848"/>
      <c r="F192" s="848"/>
      <c r="G192" s="848"/>
      <c r="H192" s="419">
        <f>SUM(H191)</f>
        <v>1177.33</v>
      </c>
      <c r="I192" s="375">
        <f>SUM(I191:I191)</f>
        <v>1177.33</v>
      </c>
      <c r="M192" s="362"/>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8"/>
    </row>
    <row r="193" spans="2:34" ht="15" customHeight="1" x14ac:dyDescent="0.2">
      <c r="B193" s="410">
        <v>3</v>
      </c>
      <c r="C193" s="850" t="s">
        <v>467</v>
      </c>
      <c r="D193" s="850"/>
      <c r="E193" s="850"/>
      <c r="F193" s="850"/>
      <c r="G193" s="850"/>
      <c r="H193" s="850"/>
      <c r="I193" s="850"/>
      <c r="M193" s="362"/>
      <c r="N193" s="377"/>
      <c r="O193" s="377"/>
      <c r="P193" s="377"/>
      <c r="Q193" s="377"/>
      <c r="R193" s="377"/>
      <c r="S193" s="377"/>
      <c r="T193" s="377"/>
      <c r="U193" s="377"/>
      <c r="V193" s="377"/>
      <c r="W193" s="377"/>
      <c r="X193" s="377"/>
      <c r="Y193" s="377"/>
      <c r="Z193" s="377"/>
      <c r="AA193" s="377"/>
      <c r="AB193" s="377"/>
      <c r="AC193" s="377"/>
      <c r="AD193" s="377"/>
      <c r="AE193" s="377"/>
      <c r="AF193" s="377"/>
      <c r="AG193" s="377"/>
      <c r="AH193" s="378"/>
    </row>
    <row r="194" spans="2:34" ht="15" customHeight="1" x14ac:dyDescent="0.2">
      <c r="B194" s="411" t="s">
        <v>159</v>
      </c>
      <c r="C194" s="847" t="s">
        <v>468</v>
      </c>
      <c r="D194" s="847"/>
      <c r="E194" s="411" t="s">
        <v>5</v>
      </c>
      <c r="F194" s="414">
        <v>1</v>
      </c>
      <c r="G194" s="420">
        <f>$AD$12</f>
        <v>76.17</v>
      </c>
      <c r="H194" s="414">
        <f t="shared" ref="H194" si="27">F194*G194</f>
        <v>76.17</v>
      </c>
      <c r="I194" s="414">
        <f t="shared" ref="I194:I200" si="28">H194</f>
        <v>76.17</v>
      </c>
      <c r="M194" s="362"/>
      <c r="N194" s="377"/>
      <c r="O194" s="377"/>
      <c r="P194" s="377"/>
      <c r="Q194" s="377"/>
      <c r="R194" s="377"/>
      <c r="S194" s="377"/>
      <c r="T194" s="377"/>
      <c r="U194" s="377"/>
      <c r="V194" s="377"/>
      <c r="W194" s="377"/>
      <c r="X194" s="377"/>
      <c r="Y194" s="377"/>
      <c r="Z194" s="377"/>
      <c r="AA194" s="377"/>
      <c r="AB194" s="377"/>
      <c r="AC194" s="377"/>
      <c r="AD194" s="377"/>
      <c r="AE194" s="377"/>
      <c r="AF194" s="377"/>
      <c r="AG194" s="377"/>
      <c r="AH194" s="378"/>
    </row>
    <row r="195" spans="2:34" ht="15" customHeight="1" x14ac:dyDescent="0.2">
      <c r="B195" s="411" t="s">
        <v>155</v>
      </c>
      <c r="C195" s="847" t="s">
        <v>469</v>
      </c>
      <c r="D195" s="847"/>
      <c r="E195" s="411" t="s">
        <v>5</v>
      </c>
      <c r="F195" s="414">
        <v>25</v>
      </c>
      <c r="G195" s="420">
        <f>$Y$12</f>
        <v>22.85</v>
      </c>
      <c r="H195" s="414">
        <f>(F195*G195)-((F195*G195)*0.2)</f>
        <v>457</v>
      </c>
      <c r="I195" s="414">
        <f t="shared" si="28"/>
        <v>457</v>
      </c>
      <c r="M195" s="362"/>
      <c r="N195" s="377"/>
      <c r="O195" s="377"/>
      <c r="P195" s="377"/>
      <c r="Q195" s="377"/>
      <c r="R195" s="377"/>
      <c r="S195" s="377"/>
      <c r="T195" s="377"/>
      <c r="U195" s="377"/>
      <c r="V195" s="377"/>
      <c r="W195" s="377"/>
      <c r="X195" s="377"/>
      <c r="Y195" s="377"/>
      <c r="Z195" s="377"/>
      <c r="AA195" s="377"/>
      <c r="AB195" s="377"/>
      <c r="AC195" s="377"/>
      <c r="AD195" s="377"/>
      <c r="AE195" s="377"/>
      <c r="AF195" s="377"/>
      <c r="AG195" s="377"/>
      <c r="AH195" s="378"/>
    </row>
    <row r="196" spans="2:34" ht="15" customHeight="1" x14ac:dyDescent="0.2">
      <c r="B196" s="411" t="s">
        <v>470</v>
      </c>
      <c r="C196" s="847" t="s">
        <v>471</v>
      </c>
      <c r="D196" s="847"/>
      <c r="E196" s="411" t="s">
        <v>5</v>
      </c>
      <c r="F196" s="414">
        <v>1</v>
      </c>
      <c r="G196" s="420">
        <f>$Z$12</f>
        <v>283.31</v>
      </c>
      <c r="H196" s="414">
        <f>(F196*G196)-((F196*G196)*0.2)</f>
        <v>226.65</v>
      </c>
      <c r="I196" s="414">
        <f t="shared" si="28"/>
        <v>226.65</v>
      </c>
      <c r="M196" s="362"/>
      <c r="N196" s="377"/>
      <c r="O196" s="377"/>
      <c r="P196" s="377"/>
      <c r="Q196" s="377"/>
      <c r="R196" s="377"/>
      <c r="S196" s="377"/>
      <c r="T196" s="377"/>
      <c r="U196" s="377"/>
      <c r="V196" s="377"/>
      <c r="W196" s="377"/>
      <c r="X196" s="377"/>
      <c r="Y196" s="377"/>
      <c r="Z196" s="377"/>
      <c r="AA196" s="377"/>
      <c r="AB196" s="377"/>
      <c r="AC196" s="377"/>
      <c r="AD196" s="377"/>
      <c r="AE196" s="377"/>
      <c r="AF196" s="377"/>
      <c r="AG196" s="377"/>
      <c r="AH196" s="378"/>
    </row>
    <row r="197" spans="2:34" ht="15" customHeight="1" x14ac:dyDescent="0.2">
      <c r="B197" s="411" t="s">
        <v>153</v>
      </c>
      <c r="C197" s="847" t="s">
        <v>472</v>
      </c>
      <c r="D197" s="847"/>
      <c r="E197" s="411" t="s">
        <v>5</v>
      </c>
      <c r="F197" s="414">
        <f>1/12</f>
        <v>0.08</v>
      </c>
      <c r="G197" s="420">
        <f>$AA$12+$AB$12</f>
        <v>566.62</v>
      </c>
      <c r="H197" s="414">
        <f>(F197*G197)-((F197*G197)*0.2)</f>
        <v>36.26</v>
      </c>
      <c r="I197" s="414">
        <f t="shared" si="28"/>
        <v>36.26</v>
      </c>
      <c r="M197" s="362"/>
      <c r="N197" s="377"/>
      <c r="O197" s="377"/>
      <c r="P197" s="377"/>
      <c r="Q197" s="377"/>
      <c r="R197" s="377"/>
      <c r="S197" s="377"/>
      <c r="T197" s="377"/>
      <c r="U197" s="377"/>
      <c r="V197" s="377"/>
      <c r="W197" s="377"/>
      <c r="X197" s="377"/>
      <c r="Y197" s="377"/>
      <c r="Z197" s="377"/>
      <c r="AA197" s="377"/>
      <c r="AB197" s="377"/>
      <c r="AC197" s="377"/>
      <c r="AD197" s="377"/>
      <c r="AE197" s="377"/>
      <c r="AF197" s="377"/>
      <c r="AG197" s="377"/>
      <c r="AH197" s="378"/>
    </row>
    <row r="198" spans="2:34" ht="15" customHeight="1" x14ac:dyDescent="0.2">
      <c r="B198" s="411" t="s">
        <v>474</v>
      </c>
      <c r="C198" s="847" t="s">
        <v>475</v>
      </c>
      <c r="D198" s="847"/>
      <c r="E198" s="411" t="s">
        <v>133</v>
      </c>
      <c r="F198" s="414">
        <v>25</v>
      </c>
      <c r="G198" s="420">
        <f>$AF$11</f>
        <v>7.6</v>
      </c>
      <c r="H198" s="414">
        <f>IF(G198=0,0,F198*G198-0.06*G185)</f>
        <v>92.74</v>
      </c>
      <c r="I198" s="414">
        <f t="shared" si="28"/>
        <v>92.74</v>
      </c>
      <c r="M198" s="362"/>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8"/>
    </row>
    <row r="199" spans="2:34" ht="15" customHeight="1" x14ac:dyDescent="0.2">
      <c r="B199" s="411" t="s">
        <v>476</v>
      </c>
      <c r="C199" s="847" t="s">
        <v>477</v>
      </c>
      <c r="D199" s="847"/>
      <c r="E199" s="411" t="s">
        <v>5</v>
      </c>
      <c r="F199" s="414">
        <v>1</v>
      </c>
      <c r="G199" s="420">
        <f>$AE$11</f>
        <v>18.28</v>
      </c>
      <c r="H199" s="414">
        <f t="shared" ref="H199:H200" si="29">F199*G199</f>
        <v>18.28</v>
      </c>
      <c r="I199" s="414">
        <f t="shared" si="28"/>
        <v>18.28</v>
      </c>
      <c r="M199" s="362"/>
      <c r="N199" s="377"/>
      <c r="O199" s="377"/>
      <c r="P199" s="377"/>
      <c r="Q199" s="377"/>
      <c r="R199" s="377"/>
      <c r="S199" s="377"/>
      <c r="T199" s="377"/>
      <c r="U199" s="377"/>
      <c r="V199" s="377"/>
      <c r="W199" s="377"/>
      <c r="X199" s="377"/>
      <c r="Y199" s="377"/>
      <c r="Z199" s="377"/>
      <c r="AA199" s="377"/>
      <c r="AB199" s="377"/>
      <c r="AC199" s="377"/>
      <c r="AD199" s="377"/>
      <c r="AE199" s="377"/>
      <c r="AF199" s="377"/>
      <c r="AG199" s="377"/>
      <c r="AH199" s="378"/>
    </row>
    <row r="200" spans="2:34" ht="15" customHeight="1" x14ac:dyDescent="0.2">
      <c r="B200" s="411" t="s">
        <v>478</v>
      </c>
      <c r="C200" s="847" t="s">
        <v>9362</v>
      </c>
      <c r="D200" s="847"/>
      <c r="E200" s="411" t="s">
        <v>5</v>
      </c>
      <c r="F200" s="414">
        <v>1</v>
      </c>
      <c r="G200" s="420">
        <f>$AH$11</f>
        <v>262.29000000000002</v>
      </c>
      <c r="H200" s="414">
        <f t="shared" si="29"/>
        <v>262.29000000000002</v>
      </c>
      <c r="I200" s="414">
        <f t="shared" si="28"/>
        <v>262.29000000000002</v>
      </c>
      <c r="M200" s="362"/>
      <c r="N200" s="377"/>
      <c r="O200" s="377"/>
      <c r="P200" s="377"/>
      <c r="Q200" s="377"/>
      <c r="R200" s="377"/>
      <c r="S200" s="377"/>
      <c r="T200" s="377"/>
      <c r="U200" s="377"/>
      <c r="V200" s="377"/>
      <c r="W200" s="377"/>
      <c r="X200" s="377"/>
      <c r="Y200" s="377"/>
      <c r="Z200" s="377"/>
      <c r="AA200" s="377"/>
      <c r="AB200" s="377"/>
      <c r="AC200" s="377"/>
      <c r="AD200" s="377"/>
      <c r="AE200" s="377"/>
      <c r="AF200" s="377"/>
      <c r="AG200" s="377"/>
      <c r="AH200" s="378"/>
    </row>
    <row r="201" spans="2:34" ht="15" customHeight="1" x14ac:dyDescent="0.2">
      <c r="B201" s="848" t="s">
        <v>479</v>
      </c>
      <c r="C201" s="848"/>
      <c r="D201" s="848"/>
      <c r="E201" s="848"/>
      <c r="F201" s="848"/>
      <c r="G201" s="848"/>
      <c r="H201" s="415">
        <f>SUM(H194:H200)</f>
        <v>1169.3900000000001</v>
      </c>
      <c r="I201" s="375">
        <f>SUM(I194:I200)</f>
        <v>1169.3900000000001</v>
      </c>
      <c r="M201" s="362"/>
      <c r="N201" s="377"/>
      <c r="O201" s="377"/>
      <c r="P201" s="377"/>
      <c r="Q201" s="377"/>
      <c r="R201" s="377"/>
      <c r="S201" s="377"/>
      <c r="T201" s="377"/>
      <c r="U201" s="377"/>
      <c r="V201" s="377"/>
      <c r="W201" s="377"/>
      <c r="X201" s="377"/>
      <c r="Y201" s="377"/>
      <c r="Z201" s="377"/>
      <c r="AA201" s="377"/>
      <c r="AB201" s="377"/>
      <c r="AC201" s="377"/>
      <c r="AD201" s="377"/>
      <c r="AE201" s="377"/>
      <c r="AF201" s="377"/>
      <c r="AG201" s="377"/>
      <c r="AH201" s="378"/>
    </row>
    <row r="202" spans="2:34" ht="15" customHeight="1" x14ac:dyDescent="0.2">
      <c r="B202" s="410">
        <v>4</v>
      </c>
      <c r="C202" s="850" t="s">
        <v>480</v>
      </c>
      <c r="D202" s="850"/>
      <c r="E202" s="850"/>
      <c r="F202" s="850"/>
      <c r="G202" s="850"/>
      <c r="H202" s="850"/>
      <c r="I202" s="850"/>
      <c r="M202" s="362"/>
      <c r="N202" s="377"/>
      <c r="O202" s="377"/>
      <c r="P202" s="377"/>
      <c r="Q202" s="377"/>
      <c r="R202" s="377"/>
      <c r="S202" s="377"/>
      <c r="T202" s="377"/>
      <c r="U202" s="377"/>
      <c r="V202" s="377"/>
      <c r="W202" s="377"/>
      <c r="X202" s="377"/>
      <c r="Y202" s="377"/>
      <c r="Z202" s="377"/>
      <c r="AA202" s="377"/>
      <c r="AB202" s="377"/>
      <c r="AC202" s="377"/>
      <c r="AD202" s="377"/>
      <c r="AE202" s="377"/>
      <c r="AF202" s="377"/>
      <c r="AG202" s="377"/>
      <c r="AH202" s="378"/>
    </row>
    <row r="203" spans="2:34" ht="15" customHeight="1" x14ac:dyDescent="0.2">
      <c r="B203" s="411" t="s">
        <v>132</v>
      </c>
      <c r="C203" s="847" t="s">
        <v>9447</v>
      </c>
      <c r="D203" s="847"/>
      <c r="E203" s="411" t="s">
        <v>133</v>
      </c>
      <c r="F203" s="412">
        <v>0.33300000000000002</v>
      </c>
      <c r="G203" s="413">
        <f>BD!$H$16</f>
        <v>197.78</v>
      </c>
      <c r="H203" s="414">
        <f>F203*G203</f>
        <v>65.86</v>
      </c>
      <c r="I203" s="414">
        <f>H203</f>
        <v>65.86</v>
      </c>
      <c r="M203" s="362"/>
      <c r="N203" s="377"/>
      <c r="O203" s="377"/>
      <c r="P203" s="377"/>
      <c r="Q203" s="377"/>
      <c r="R203" s="377"/>
      <c r="S203" s="377"/>
      <c r="T203" s="377"/>
      <c r="U203" s="377"/>
      <c r="V203" s="377"/>
      <c r="W203" s="377"/>
      <c r="X203" s="377"/>
      <c r="Y203" s="377"/>
      <c r="Z203" s="377"/>
      <c r="AA203" s="377"/>
      <c r="AB203" s="377"/>
      <c r="AC203" s="377"/>
      <c r="AD203" s="377"/>
      <c r="AE203" s="377"/>
      <c r="AF203" s="377"/>
      <c r="AG203" s="377"/>
      <c r="AH203" s="378"/>
    </row>
    <row r="204" spans="2:34" ht="15" customHeight="1" x14ac:dyDescent="0.2">
      <c r="B204" s="411" t="s">
        <v>9446</v>
      </c>
      <c r="C204" s="847" t="s">
        <v>9450</v>
      </c>
      <c r="D204" s="847"/>
      <c r="E204" s="411" t="s">
        <v>133</v>
      </c>
      <c r="F204" s="412">
        <v>0.33300000000000002</v>
      </c>
      <c r="G204" s="420">
        <f>BD!$H$19</f>
        <v>25.09</v>
      </c>
      <c r="H204" s="414">
        <f>F204*G204</f>
        <v>8.35</v>
      </c>
      <c r="I204" s="414">
        <f>H204</f>
        <v>8.35</v>
      </c>
      <c r="M204" s="362"/>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8"/>
    </row>
    <row r="205" spans="2:34" ht="15" customHeight="1" x14ac:dyDescent="0.2">
      <c r="B205" s="848" t="s">
        <v>481</v>
      </c>
      <c r="C205" s="848"/>
      <c r="D205" s="848"/>
      <c r="E205" s="848"/>
      <c r="F205" s="848"/>
      <c r="G205" s="848"/>
      <c r="H205" s="415">
        <f>SUM(H203:H204)</f>
        <v>74.209999999999994</v>
      </c>
      <c r="I205" s="375">
        <f>SUM(I203:I204)</f>
        <v>74.209999999999994</v>
      </c>
      <c r="M205" s="362"/>
      <c r="N205" s="377"/>
      <c r="O205" s="377"/>
      <c r="P205" s="377"/>
      <c r="Q205" s="377"/>
      <c r="R205" s="377"/>
      <c r="S205" s="377"/>
      <c r="T205" s="377"/>
      <c r="U205" s="377"/>
      <c r="V205" s="377"/>
      <c r="W205" s="377"/>
      <c r="X205" s="377"/>
      <c r="Y205" s="377"/>
      <c r="Z205" s="377"/>
      <c r="AA205" s="377"/>
      <c r="AB205" s="377"/>
      <c r="AC205" s="377"/>
      <c r="AD205" s="377"/>
      <c r="AE205" s="377"/>
      <c r="AF205" s="377"/>
      <c r="AG205" s="377"/>
      <c r="AH205" s="378"/>
    </row>
    <row r="206" spans="2:34" ht="15" customHeight="1" x14ac:dyDescent="0.2">
      <c r="B206" s="410">
        <v>5</v>
      </c>
      <c r="C206" s="850" t="s">
        <v>482</v>
      </c>
      <c r="D206" s="850"/>
      <c r="E206" s="850"/>
      <c r="F206" s="850"/>
      <c r="G206" s="850"/>
      <c r="H206" s="850"/>
      <c r="I206" s="850"/>
      <c r="M206" s="362"/>
      <c r="N206" s="377"/>
      <c r="O206" s="377"/>
      <c r="P206" s="377"/>
      <c r="Q206" s="377"/>
      <c r="R206" s="377"/>
      <c r="S206" s="377"/>
      <c r="T206" s="377"/>
      <c r="U206" s="377"/>
      <c r="V206" s="377"/>
      <c r="W206" s="377"/>
      <c r="X206" s="377"/>
      <c r="Y206" s="377"/>
      <c r="Z206" s="377"/>
      <c r="AA206" s="377"/>
      <c r="AB206" s="377"/>
      <c r="AC206" s="377"/>
      <c r="AD206" s="377"/>
      <c r="AE206" s="377"/>
      <c r="AF206" s="377"/>
      <c r="AG206" s="377"/>
      <c r="AH206" s="378"/>
    </row>
    <row r="207" spans="2:34" ht="15" customHeight="1" x14ac:dyDescent="0.2">
      <c r="B207" s="411" t="s">
        <v>162</v>
      </c>
      <c r="C207" s="847" t="s">
        <v>492</v>
      </c>
      <c r="D207" s="847"/>
      <c r="E207" s="411" t="s">
        <v>494</v>
      </c>
      <c r="F207" s="412">
        <f>4/12</f>
        <v>0.33300000000000002</v>
      </c>
      <c r="G207" s="420">
        <f>BD!$H$17</f>
        <v>84.61</v>
      </c>
      <c r="H207" s="414">
        <f>F207*G207</f>
        <v>28.18</v>
      </c>
      <c r="I207" s="414">
        <f>H207</f>
        <v>28.18</v>
      </c>
      <c r="M207" s="362"/>
      <c r="N207" s="377"/>
      <c r="O207" s="377"/>
      <c r="P207" s="377"/>
      <c r="Q207" s="377"/>
      <c r="R207" s="377"/>
      <c r="S207" s="377"/>
      <c r="T207" s="377"/>
      <c r="U207" s="377"/>
      <c r="V207" s="377"/>
      <c r="W207" s="377"/>
      <c r="X207" s="377"/>
      <c r="Y207" s="377"/>
      <c r="Z207" s="377"/>
      <c r="AA207" s="377"/>
      <c r="AB207" s="377"/>
      <c r="AC207" s="377"/>
      <c r="AD207" s="377"/>
      <c r="AE207" s="377"/>
      <c r="AF207" s="377"/>
      <c r="AG207" s="377"/>
      <c r="AH207" s="378"/>
    </row>
    <row r="208" spans="2:34" ht="15" customHeight="1" x14ac:dyDescent="0.2">
      <c r="B208" s="411" t="s">
        <v>160</v>
      </c>
      <c r="C208" s="847" t="s">
        <v>483</v>
      </c>
      <c r="D208" s="847"/>
      <c r="E208" s="411" t="s">
        <v>133</v>
      </c>
      <c r="F208" s="412">
        <v>0.33300000000000002</v>
      </c>
      <c r="G208" s="420">
        <f>BD!$H$20</f>
        <v>23.01</v>
      </c>
      <c r="H208" s="414">
        <f t="shared" ref="H208" si="30">F208*G208</f>
        <v>7.66</v>
      </c>
      <c r="I208" s="414">
        <f t="shared" ref="I208" si="31">H208</f>
        <v>7.66</v>
      </c>
      <c r="M208" s="362"/>
      <c r="N208" s="377"/>
      <c r="O208" s="377"/>
      <c r="P208" s="377"/>
      <c r="Q208" s="377"/>
      <c r="R208" s="377"/>
      <c r="S208" s="377"/>
      <c r="T208" s="377"/>
      <c r="U208" s="377"/>
      <c r="V208" s="377"/>
      <c r="W208" s="377"/>
      <c r="X208" s="377"/>
      <c r="Y208" s="377"/>
      <c r="Z208" s="377"/>
      <c r="AA208" s="377"/>
      <c r="AB208" s="377"/>
      <c r="AC208" s="377"/>
      <c r="AD208" s="377"/>
      <c r="AE208" s="377"/>
      <c r="AF208" s="377"/>
      <c r="AG208" s="377"/>
      <c r="AH208" s="378"/>
    </row>
    <row r="209" spans="2:34" ht="15" customHeight="1" x14ac:dyDescent="0.2">
      <c r="B209" s="411" t="s">
        <v>485</v>
      </c>
      <c r="C209" s="847" t="s">
        <v>545</v>
      </c>
      <c r="D209" s="847"/>
      <c r="E209" s="411" t="s">
        <v>494</v>
      </c>
      <c r="F209" s="412">
        <v>2</v>
      </c>
      <c r="G209" s="420">
        <f>BD!$H$18</f>
        <v>12.79</v>
      </c>
      <c r="H209" s="414">
        <f>F209*G209</f>
        <v>25.58</v>
      </c>
      <c r="I209" s="414">
        <f>H209</f>
        <v>25.58</v>
      </c>
      <c r="M209" s="362"/>
      <c r="N209" s="377"/>
      <c r="O209" s="377"/>
      <c r="P209" s="377"/>
      <c r="Q209" s="377"/>
      <c r="R209" s="377"/>
      <c r="S209" s="377"/>
      <c r="T209" s="377"/>
      <c r="U209" s="377"/>
      <c r="V209" s="377"/>
      <c r="W209" s="377"/>
      <c r="X209" s="377"/>
      <c r="Y209" s="377"/>
      <c r="Z209" s="377"/>
      <c r="AA209" s="377"/>
      <c r="AB209" s="377"/>
      <c r="AC209" s="377"/>
      <c r="AD209" s="377"/>
      <c r="AE209" s="377"/>
      <c r="AF209" s="377"/>
      <c r="AG209" s="377"/>
      <c r="AH209" s="378"/>
    </row>
    <row r="210" spans="2:34" ht="15" customHeight="1" x14ac:dyDescent="0.2">
      <c r="B210" s="411" t="s">
        <v>487</v>
      </c>
      <c r="C210" s="847" t="s">
        <v>486</v>
      </c>
      <c r="D210" s="847"/>
      <c r="E210" s="411" t="s">
        <v>133</v>
      </c>
      <c r="F210" s="412">
        <v>4</v>
      </c>
      <c r="G210" s="420">
        <f>BD!$H$23</f>
        <v>1.95</v>
      </c>
      <c r="H210" s="414">
        <f>F210*G210</f>
        <v>7.8</v>
      </c>
      <c r="I210" s="414">
        <f>H210</f>
        <v>7.8</v>
      </c>
      <c r="M210" s="362"/>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8"/>
    </row>
    <row r="211" spans="2:34" ht="15" customHeight="1" x14ac:dyDescent="0.2">
      <c r="B211" s="411" t="s">
        <v>489</v>
      </c>
      <c r="C211" s="847" t="s">
        <v>488</v>
      </c>
      <c r="D211" s="847"/>
      <c r="E211" s="411" t="s">
        <v>133</v>
      </c>
      <c r="F211" s="412">
        <v>2</v>
      </c>
      <c r="G211" s="420">
        <f>BD!$H$22</f>
        <v>2.2999999999999998</v>
      </c>
      <c r="H211" s="414">
        <f>F211*G211</f>
        <v>4.5999999999999996</v>
      </c>
      <c r="I211" s="414">
        <f>H211</f>
        <v>4.5999999999999996</v>
      </c>
      <c r="M211" s="362"/>
      <c r="N211" s="377"/>
      <c r="O211" s="377"/>
      <c r="P211" s="377"/>
      <c r="Q211" s="377"/>
      <c r="R211" s="377"/>
      <c r="S211" s="377"/>
      <c r="T211" s="377"/>
      <c r="U211" s="377"/>
      <c r="V211" s="377"/>
      <c r="W211" s="377"/>
      <c r="X211" s="377"/>
      <c r="Y211" s="377"/>
      <c r="Z211" s="377"/>
      <c r="AA211" s="377"/>
      <c r="AB211" s="377"/>
      <c r="AC211" s="377"/>
      <c r="AD211" s="377"/>
      <c r="AE211" s="377"/>
      <c r="AF211" s="377"/>
      <c r="AG211" s="377"/>
      <c r="AH211" s="378"/>
    </row>
    <row r="212" spans="2:34" ht="15" customHeight="1" x14ac:dyDescent="0.2">
      <c r="B212" s="411" t="s">
        <v>493</v>
      </c>
      <c r="C212" s="847" t="s">
        <v>6313</v>
      </c>
      <c r="D212" s="847"/>
      <c r="E212" s="411" t="s">
        <v>133</v>
      </c>
      <c r="F212" s="412">
        <v>1</v>
      </c>
      <c r="G212" s="420">
        <f>BD!$H$24</f>
        <v>246.94</v>
      </c>
      <c r="H212" s="414">
        <f>F212*G212</f>
        <v>246.94</v>
      </c>
      <c r="I212" s="414">
        <f>H212</f>
        <v>246.94</v>
      </c>
      <c r="M212" s="362"/>
      <c r="N212" s="377"/>
      <c r="O212" s="377"/>
      <c r="P212" s="377"/>
      <c r="Q212" s="377"/>
      <c r="R212" s="377"/>
      <c r="S212" s="377"/>
      <c r="T212" s="377"/>
      <c r="U212" s="377"/>
      <c r="V212" s="377"/>
      <c r="W212" s="377"/>
      <c r="X212" s="377"/>
      <c r="Y212" s="377"/>
      <c r="Z212" s="377"/>
      <c r="AA212" s="377"/>
      <c r="AB212" s="377"/>
      <c r="AC212" s="377"/>
      <c r="AD212" s="377"/>
      <c r="AE212" s="377"/>
      <c r="AF212" s="377"/>
      <c r="AG212" s="377"/>
      <c r="AH212" s="378"/>
    </row>
    <row r="213" spans="2:34" ht="15" customHeight="1" x14ac:dyDescent="0.2">
      <c r="B213" s="848" t="s">
        <v>490</v>
      </c>
      <c r="C213" s="848"/>
      <c r="D213" s="848"/>
      <c r="E213" s="848"/>
      <c r="F213" s="848"/>
      <c r="G213" s="848"/>
      <c r="H213" s="415">
        <f>SUM(H207:H212)</f>
        <v>320.76</v>
      </c>
      <c r="I213" s="375">
        <f>SUM(I207:I212)</f>
        <v>320.76</v>
      </c>
      <c r="M213" s="362"/>
      <c r="N213" s="377"/>
      <c r="O213" s="377"/>
      <c r="P213" s="377"/>
      <c r="Q213" s="377"/>
      <c r="R213" s="377"/>
      <c r="S213" s="377"/>
      <c r="T213" s="377"/>
      <c r="U213" s="377"/>
      <c r="V213" s="377"/>
      <c r="W213" s="377"/>
      <c r="X213" s="377"/>
      <c r="Y213" s="377"/>
      <c r="Z213" s="377"/>
      <c r="AA213" s="377"/>
      <c r="AB213" s="377"/>
      <c r="AC213" s="377"/>
      <c r="AD213" s="377"/>
      <c r="AE213" s="377"/>
      <c r="AF213" s="377"/>
      <c r="AG213" s="377"/>
      <c r="AH213" s="378"/>
    </row>
    <row r="214" spans="2:34" ht="15" customHeight="1" x14ac:dyDescent="0.2">
      <c r="B214" s="849" t="s">
        <v>491</v>
      </c>
      <c r="C214" s="849"/>
      <c r="D214" s="849"/>
      <c r="E214" s="849"/>
      <c r="F214" s="849"/>
      <c r="G214" s="849"/>
      <c r="H214" s="421">
        <f>H189+H192+H201+H205+H213</f>
        <v>4362.6899999999996</v>
      </c>
      <c r="I214" s="421">
        <f>I189+I192+I201+I205+I213</f>
        <v>4362.6899999999996</v>
      </c>
      <c r="M214" s="362"/>
      <c r="N214" s="377"/>
      <c r="O214" s="377"/>
      <c r="P214" s="377"/>
      <c r="Q214" s="377"/>
      <c r="R214" s="377"/>
      <c r="S214" s="377"/>
      <c r="T214" s="377"/>
      <c r="U214" s="377"/>
      <c r="V214" s="377"/>
      <c r="W214" s="377"/>
      <c r="X214" s="377"/>
      <c r="Y214" s="377"/>
      <c r="Z214" s="377"/>
      <c r="AA214" s="377"/>
      <c r="AB214" s="377"/>
      <c r="AC214" s="377"/>
      <c r="AD214" s="377"/>
      <c r="AE214" s="377"/>
      <c r="AF214" s="377"/>
      <c r="AG214" s="377"/>
      <c r="AH214" s="378"/>
    </row>
  </sheetData>
  <mergeCells count="254">
    <mergeCell ref="B87:G87"/>
    <mergeCell ref="C48:D48"/>
    <mergeCell ref="C57:D57"/>
    <mergeCell ref="C58:D58"/>
    <mergeCell ref="C59:D59"/>
    <mergeCell ref="B61:G61"/>
    <mergeCell ref="C66:I66"/>
    <mergeCell ref="C67:D67"/>
    <mergeCell ref="C68:D68"/>
    <mergeCell ref="C62:I62"/>
    <mergeCell ref="C63:D63"/>
    <mergeCell ref="C64:D64"/>
    <mergeCell ref="C55:D55"/>
    <mergeCell ref="B49:G49"/>
    <mergeCell ref="C50:E50"/>
    <mergeCell ref="C51:D51"/>
    <mergeCell ref="D6:G6"/>
    <mergeCell ref="B27:G27"/>
    <mergeCell ref="C28:I28"/>
    <mergeCell ref="C29:D29"/>
    <mergeCell ref="C30:D30"/>
    <mergeCell ref="B31:G31"/>
    <mergeCell ref="C32:I32"/>
    <mergeCell ref="C33:D33"/>
    <mergeCell ref="C34:D34"/>
    <mergeCell ref="C105:D105"/>
    <mergeCell ref="C106:D106"/>
    <mergeCell ref="C107:D107"/>
    <mergeCell ref="B109:G109"/>
    <mergeCell ref="B108:G108"/>
    <mergeCell ref="C46:D46"/>
    <mergeCell ref="C99:D99"/>
    <mergeCell ref="B65:G65"/>
    <mergeCell ref="C80:D80"/>
    <mergeCell ref="C81:D81"/>
    <mergeCell ref="C82:D82"/>
    <mergeCell ref="C83:D83"/>
    <mergeCell ref="B84:G84"/>
    <mergeCell ref="C85:E85"/>
    <mergeCell ref="C86:D86"/>
    <mergeCell ref="C88:I88"/>
    <mergeCell ref="C89:D89"/>
    <mergeCell ref="C90:D90"/>
    <mergeCell ref="B96:G96"/>
    <mergeCell ref="C97:I97"/>
    <mergeCell ref="B100:G100"/>
    <mergeCell ref="C101:I101"/>
    <mergeCell ref="C102:D102"/>
    <mergeCell ref="C94:D94"/>
    <mergeCell ref="D75:G75"/>
    <mergeCell ref="C103:D103"/>
    <mergeCell ref="C104:D104"/>
    <mergeCell ref="C98:D98"/>
    <mergeCell ref="C95:D95"/>
    <mergeCell ref="AA8:AA10"/>
    <mergeCell ref="C92:D92"/>
    <mergeCell ref="C93:D93"/>
    <mergeCell ref="C21:D21"/>
    <mergeCell ref="C22:D22"/>
    <mergeCell ref="C23:D23"/>
    <mergeCell ref="C24:D24"/>
    <mergeCell ref="C25:D25"/>
    <mergeCell ref="C26:D26"/>
    <mergeCell ref="F42:F43"/>
    <mergeCell ref="D40:G40"/>
    <mergeCell ref="H42:I42"/>
    <mergeCell ref="C44:I44"/>
    <mergeCell ref="C45:D45"/>
    <mergeCell ref="C35:D35"/>
    <mergeCell ref="C36:D36"/>
    <mergeCell ref="B38:G38"/>
    <mergeCell ref="B39:G39"/>
    <mergeCell ref="C37:D37"/>
    <mergeCell ref="B18:G18"/>
    <mergeCell ref="C19:I19"/>
    <mergeCell ref="C14:D14"/>
    <mergeCell ref="B15:G15"/>
    <mergeCell ref="C16:E16"/>
    <mergeCell ref="C17:D17"/>
    <mergeCell ref="B52:G52"/>
    <mergeCell ref="C53:I53"/>
    <mergeCell ref="C54:D54"/>
    <mergeCell ref="B42:B43"/>
    <mergeCell ref="B41:I41"/>
    <mergeCell ref="C42:D43"/>
    <mergeCell ref="E42:E43"/>
    <mergeCell ref="P7:W7"/>
    <mergeCell ref="P8:P10"/>
    <mergeCell ref="Q8:Q10"/>
    <mergeCell ref="R8:R10"/>
    <mergeCell ref="S8:S10"/>
    <mergeCell ref="B7:I7"/>
    <mergeCell ref="T8:T10"/>
    <mergeCell ref="U8:U10"/>
    <mergeCell ref="V8:V10"/>
    <mergeCell ref="W8:W10"/>
    <mergeCell ref="C10:I10"/>
    <mergeCell ref="B8:B9"/>
    <mergeCell ref="C8:D9"/>
    <mergeCell ref="E8:E9"/>
    <mergeCell ref="F8:F9"/>
    <mergeCell ref="H8:I8"/>
    <mergeCell ref="M7:M10"/>
    <mergeCell ref="N7:N10"/>
    <mergeCell ref="O7:O10"/>
    <mergeCell ref="AH7:AH10"/>
    <mergeCell ref="X7:X10"/>
    <mergeCell ref="Y7:AG7"/>
    <mergeCell ref="AD8:AD10"/>
    <mergeCell ref="AE8:AE10"/>
    <mergeCell ref="AG8:AG10"/>
    <mergeCell ref="Y8:Y10"/>
    <mergeCell ref="Z8:Z10"/>
    <mergeCell ref="AC8:AC10"/>
    <mergeCell ref="AB8:AB10"/>
    <mergeCell ref="AF8:AF10"/>
    <mergeCell ref="B2:I2"/>
    <mergeCell ref="B3:D4"/>
    <mergeCell ref="E4:H4"/>
    <mergeCell ref="C91:D91"/>
    <mergeCell ref="C69:D69"/>
    <mergeCell ref="C70:D70"/>
    <mergeCell ref="C71:D71"/>
    <mergeCell ref="C72:D72"/>
    <mergeCell ref="B73:G73"/>
    <mergeCell ref="B74:G74"/>
    <mergeCell ref="B77:B78"/>
    <mergeCell ref="C77:D78"/>
    <mergeCell ref="E77:E78"/>
    <mergeCell ref="F77:F78"/>
    <mergeCell ref="H77:I77"/>
    <mergeCell ref="C79:I79"/>
    <mergeCell ref="B76:I76"/>
    <mergeCell ref="C20:D20"/>
    <mergeCell ref="C47:D47"/>
    <mergeCell ref="C56:D56"/>
    <mergeCell ref="C60:D60"/>
    <mergeCell ref="C12:D12"/>
    <mergeCell ref="C13:D13"/>
    <mergeCell ref="C11:D11"/>
    <mergeCell ref="D110:G110"/>
    <mergeCell ref="B111:I111"/>
    <mergeCell ref="B112:B113"/>
    <mergeCell ref="C112:D113"/>
    <mergeCell ref="E112:E113"/>
    <mergeCell ref="F112:F113"/>
    <mergeCell ref="H112:I112"/>
    <mergeCell ref="C114:I114"/>
    <mergeCell ref="C115:D115"/>
    <mergeCell ref="C116:D116"/>
    <mergeCell ref="C117:D117"/>
    <mergeCell ref="C118:D118"/>
    <mergeCell ref="B119:G119"/>
    <mergeCell ref="C120:E120"/>
    <mergeCell ref="C121:D121"/>
    <mergeCell ref="B122:G122"/>
    <mergeCell ref="C123:I123"/>
    <mergeCell ref="C124:D124"/>
    <mergeCell ref="C125:D125"/>
    <mergeCell ref="C126:D126"/>
    <mergeCell ref="C127:D127"/>
    <mergeCell ref="C128:D128"/>
    <mergeCell ref="C129:D129"/>
    <mergeCell ref="C130:D130"/>
    <mergeCell ref="B131:G131"/>
    <mergeCell ref="C132:I132"/>
    <mergeCell ref="C133:D133"/>
    <mergeCell ref="C134:D134"/>
    <mergeCell ref="B135:G135"/>
    <mergeCell ref="C136:I136"/>
    <mergeCell ref="C137:D137"/>
    <mergeCell ref="C138:D138"/>
    <mergeCell ref="C139:D139"/>
    <mergeCell ref="C140:D140"/>
    <mergeCell ref="C141:D141"/>
    <mergeCell ref="C142:D142"/>
    <mergeCell ref="B143:G143"/>
    <mergeCell ref="B144:G144"/>
    <mergeCell ref="D145:G145"/>
    <mergeCell ref="B146:I146"/>
    <mergeCell ref="B147:B148"/>
    <mergeCell ref="C147:D148"/>
    <mergeCell ref="E147:E148"/>
    <mergeCell ref="F147:F148"/>
    <mergeCell ref="H147:I147"/>
    <mergeCell ref="C149:I149"/>
    <mergeCell ref="C150:D150"/>
    <mergeCell ref="C151:D151"/>
    <mergeCell ref="C152:D152"/>
    <mergeCell ref="C153:D153"/>
    <mergeCell ref="B154:G154"/>
    <mergeCell ref="C155:E155"/>
    <mergeCell ref="C156:D156"/>
    <mergeCell ref="B157:G157"/>
    <mergeCell ref="C158:I158"/>
    <mergeCell ref="C159:D159"/>
    <mergeCell ref="C160:D160"/>
    <mergeCell ref="C161:D161"/>
    <mergeCell ref="C162:D162"/>
    <mergeCell ref="C163:D163"/>
    <mergeCell ref="C164:D164"/>
    <mergeCell ref="C165:D165"/>
    <mergeCell ref="B166:G166"/>
    <mergeCell ref="C167:I167"/>
    <mergeCell ref="C168:D168"/>
    <mergeCell ref="C169:D169"/>
    <mergeCell ref="B170:G170"/>
    <mergeCell ref="C171:I171"/>
    <mergeCell ref="C172:D172"/>
    <mergeCell ref="C173:D173"/>
    <mergeCell ref="C174:D174"/>
    <mergeCell ref="C175:D175"/>
    <mergeCell ref="C176:D176"/>
    <mergeCell ref="C177:D177"/>
    <mergeCell ref="B178:G178"/>
    <mergeCell ref="B179:G179"/>
    <mergeCell ref="D180:G180"/>
    <mergeCell ref="B181:I181"/>
    <mergeCell ref="B182:B183"/>
    <mergeCell ref="C182:D183"/>
    <mergeCell ref="E182:E183"/>
    <mergeCell ref="F182:F183"/>
    <mergeCell ref="H182:I182"/>
    <mergeCell ref="C184:I184"/>
    <mergeCell ref="C185:D185"/>
    <mergeCell ref="C186:D186"/>
    <mergeCell ref="C187:D187"/>
    <mergeCell ref="C188:D188"/>
    <mergeCell ref="B189:G189"/>
    <mergeCell ref="C190:E190"/>
    <mergeCell ref="C191:D191"/>
    <mergeCell ref="B192:G192"/>
    <mergeCell ref="C193:I193"/>
    <mergeCell ref="C194:D194"/>
    <mergeCell ref="C195:D195"/>
    <mergeCell ref="C196:D196"/>
    <mergeCell ref="C197:D197"/>
    <mergeCell ref="C198:D198"/>
    <mergeCell ref="C199:D199"/>
    <mergeCell ref="C200:D200"/>
    <mergeCell ref="B201:G201"/>
    <mergeCell ref="C211:D211"/>
    <mergeCell ref="C212:D212"/>
    <mergeCell ref="B213:G213"/>
    <mergeCell ref="B214:G214"/>
    <mergeCell ref="C202:I202"/>
    <mergeCell ref="C203:D203"/>
    <mergeCell ref="C204:D204"/>
    <mergeCell ref="B205:G205"/>
    <mergeCell ref="C206:I206"/>
    <mergeCell ref="C207:D207"/>
    <mergeCell ref="C208:D208"/>
    <mergeCell ref="C209:D209"/>
    <mergeCell ref="C210:D210"/>
  </mergeCells>
  <phoneticPr fontId="7" type="noConversion"/>
  <printOptions horizontalCentered="1"/>
  <pageMargins left="0.78740157480314965" right="0.39370078740157483" top="0.39370078740157483" bottom="0.39370078740157483" header="0.19685039370078741" footer="0.19685039370078741"/>
  <pageSetup paperSize="9" scale="61" orientation="portrait" r:id="rId1"/>
  <headerFooter alignWithMargins="0"/>
  <rowBreaks count="2" manualBreakCount="2">
    <brk id="74" min="1" max="8" man="1"/>
    <brk id="144" min="1" max="8"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67-98C8-43CC-AFBE-741183C5A1CE}">
  <dimension ref="B1:H295"/>
  <sheetViews>
    <sheetView zoomScaleNormal="100" zoomScaleSheetLayoutView="100" workbookViewId="0">
      <selection activeCell="B44" sqref="B44:F44"/>
    </sheetView>
  </sheetViews>
  <sheetFormatPr defaultColWidth="9.109375" defaultRowHeight="12.6" x14ac:dyDescent="0.2"/>
  <cols>
    <col min="1" max="1" width="9.109375" style="152"/>
    <col min="2" max="2" width="12" style="152" customWidth="1"/>
    <col min="3" max="3" width="15.44140625" style="152" customWidth="1"/>
    <col min="4" max="4" width="31.88671875" style="152" customWidth="1"/>
    <col min="5" max="6" width="18.6640625" style="152" customWidth="1"/>
    <col min="7" max="16384" width="9.109375" style="152"/>
  </cols>
  <sheetData>
    <row r="1" spans="2:8" x14ac:dyDescent="0.2">
      <c r="B1" s="244"/>
      <c r="C1" s="244"/>
      <c r="D1" s="244"/>
      <c r="E1" s="244"/>
      <c r="F1" s="244"/>
    </row>
    <row r="2" spans="2:8" ht="60" customHeight="1" x14ac:dyDescent="0.2">
      <c r="B2" s="900"/>
      <c r="C2" s="900"/>
      <c r="D2" s="900"/>
      <c r="E2" s="900"/>
      <c r="F2" s="900"/>
      <c r="G2" s="6"/>
    </row>
    <row r="3" spans="2:8" ht="6.9" customHeight="1" x14ac:dyDescent="0.25">
      <c r="B3" s="245"/>
      <c r="C3" s="245"/>
      <c r="D3" s="245"/>
      <c r="E3" s="245"/>
      <c r="F3" s="245"/>
      <c r="G3" s="144"/>
    </row>
    <row r="4" spans="2:8" ht="24.9" customHeight="1" x14ac:dyDescent="0.2">
      <c r="B4" s="901" t="s">
        <v>528</v>
      </c>
      <c r="C4" s="902"/>
      <c r="D4" s="902"/>
      <c r="E4" s="902"/>
      <c r="F4" s="903"/>
      <c r="H4" s="166"/>
    </row>
    <row r="5" spans="2:8" ht="12.9" customHeight="1" x14ac:dyDescent="0.2">
      <c r="B5" s="246" t="s">
        <v>130</v>
      </c>
      <c r="C5" s="247"/>
      <c r="D5" s="247"/>
      <c r="E5" s="248"/>
      <c r="F5" s="249" t="s">
        <v>129</v>
      </c>
    </row>
    <row r="6" spans="2:8" ht="24.9" customHeight="1" x14ac:dyDescent="0.2">
      <c r="B6" s="897" t="str">
        <f>Premissas!$E$7</f>
        <v>SERVIÇOS DE COLETA DOMICILIAR PORTA A PORTA DE RSU</v>
      </c>
      <c r="C6" s="898"/>
      <c r="D6" s="898"/>
      <c r="E6" s="899"/>
      <c r="F6" s="250" t="str">
        <f>Premissas!$E$6</f>
        <v>JUN/2026</v>
      </c>
    </row>
    <row r="7" spans="2:8" ht="14.1" customHeight="1" x14ac:dyDescent="0.2">
      <c r="B7" s="910" t="s">
        <v>166</v>
      </c>
      <c r="C7" s="906" t="s">
        <v>1</v>
      </c>
      <c r="D7" s="907"/>
      <c r="E7" s="334" t="s">
        <v>621</v>
      </c>
      <c r="F7" s="335" t="s">
        <v>620</v>
      </c>
    </row>
    <row r="8" spans="2:8" ht="14.1" customHeight="1" x14ac:dyDescent="0.2">
      <c r="B8" s="911"/>
      <c r="C8" s="908"/>
      <c r="D8" s="909"/>
      <c r="E8" s="165" t="s">
        <v>0</v>
      </c>
      <c r="F8" s="165" t="s">
        <v>0</v>
      </c>
    </row>
    <row r="9" spans="2:8" ht="18" customHeight="1" x14ac:dyDescent="0.2">
      <c r="B9" s="912" t="s">
        <v>495</v>
      </c>
      <c r="C9" s="913"/>
      <c r="D9" s="913"/>
      <c r="E9" s="913"/>
      <c r="F9" s="914"/>
    </row>
    <row r="10" spans="2:8" ht="18" customHeight="1" x14ac:dyDescent="0.2">
      <c r="B10" s="164" t="s">
        <v>496</v>
      </c>
      <c r="C10" s="915" t="s">
        <v>619</v>
      </c>
      <c r="D10" s="916"/>
      <c r="E10" s="159">
        <v>0.2</v>
      </c>
      <c r="F10" s="159">
        <v>0.2</v>
      </c>
    </row>
    <row r="11" spans="2:8" ht="18" customHeight="1" x14ac:dyDescent="0.2">
      <c r="B11" s="163" t="s">
        <v>497</v>
      </c>
      <c r="C11" s="904" t="s">
        <v>499</v>
      </c>
      <c r="D11" s="905"/>
      <c r="E11" s="161">
        <v>1.4999999999999999E-2</v>
      </c>
      <c r="F11" s="161">
        <v>1.4999999999999999E-2</v>
      </c>
    </row>
    <row r="12" spans="2:8" ht="18" customHeight="1" x14ac:dyDescent="0.2">
      <c r="B12" s="163" t="s">
        <v>498</v>
      </c>
      <c r="C12" s="904" t="s">
        <v>501</v>
      </c>
      <c r="D12" s="905"/>
      <c r="E12" s="161">
        <v>0.01</v>
      </c>
      <c r="F12" s="161">
        <v>0.01</v>
      </c>
    </row>
    <row r="13" spans="2:8" ht="18" customHeight="1" x14ac:dyDescent="0.2">
      <c r="B13" s="163" t="s">
        <v>500</v>
      </c>
      <c r="C13" s="904" t="s">
        <v>503</v>
      </c>
      <c r="D13" s="905"/>
      <c r="E13" s="161">
        <v>2E-3</v>
      </c>
      <c r="F13" s="161">
        <v>2E-3</v>
      </c>
    </row>
    <row r="14" spans="2:8" ht="18" customHeight="1" x14ac:dyDescent="0.2">
      <c r="B14" s="163" t="s">
        <v>502</v>
      </c>
      <c r="C14" s="904" t="s">
        <v>507</v>
      </c>
      <c r="D14" s="905"/>
      <c r="E14" s="161">
        <v>6.0000000000000001E-3</v>
      </c>
      <c r="F14" s="161">
        <v>6.0000000000000001E-3</v>
      </c>
    </row>
    <row r="15" spans="2:8" ht="18" customHeight="1" x14ac:dyDescent="0.2">
      <c r="B15" s="163" t="s">
        <v>504</v>
      </c>
      <c r="C15" s="904" t="s">
        <v>618</v>
      </c>
      <c r="D15" s="905"/>
      <c r="E15" s="161">
        <v>2.5000000000000001E-2</v>
      </c>
      <c r="F15" s="161">
        <v>2.5000000000000001E-2</v>
      </c>
    </row>
    <row r="16" spans="2:8" ht="18" customHeight="1" x14ac:dyDescent="0.2">
      <c r="B16" s="163" t="s">
        <v>505</v>
      </c>
      <c r="C16" s="904" t="s">
        <v>617</v>
      </c>
      <c r="D16" s="905"/>
      <c r="E16" s="161">
        <v>0.03</v>
      </c>
      <c r="F16" s="161">
        <v>0.03</v>
      </c>
    </row>
    <row r="17" spans="2:6" ht="18" customHeight="1" x14ac:dyDescent="0.2">
      <c r="B17" s="163" t="s">
        <v>506</v>
      </c>
      <c r="C17" s="904" t="s">
        <v>616</v>
      </c>
      <c r="D17" s="905"/>
      <c r="E17" s="161">
        <v>0.08</v>
      </c>
      <c r="F17" s="161">
        <v>0.08</v>
      </c>
    </row>
    <row r="18" spans="2:6" ht="18" customHeight="1" x14ac:dyDescent="0.2">
      <c r="B18" s="163"/>
      <c r="C18" s="920"/>
      <c r="D18" s="921"/>
      <c r="E18" s="161"/>
      <c r="F18" s="161"/>
    </row>
    <row r="19" spans="2:6" ht="18" customHeight="1" x14ac:dyDescent="0.2">
      <c r="B19" s="156" t="s">
        <v>615</v>
      </c>
      <c r="C19" s="917" t="s">
        <v>592</v>
      </c>
      <c r="D19" s="918"/>
      <c r="E19" s="155">
        <f>SUM(E10:E18)</f>
        <v>0.36799999999999999</v>
      </c>
      <c r="F19" s="155">
        <f>SUM(F10:F18)</f>
        <v>0.36799999999999999</v>
      </c>
    </row>
    <row r="20" spans="2:6" ht="18" customHeight="1" x14ac:dyDescent="0.2">
      <c r="B20" s="912" t="s">
        <v>509</v>
      </c>
      <c r="C20" s="913"/>
      <c r="D20" s="913"/>
      <c r="E20" s="913"/>
      <c r="F20" s="914"/>
    </row>
    <row r="21" spans="2:6" ht="18" customHeight="1" x14ac:dyDescent="0.2">
      <c r="B21" s="160" t="s">
        <v>510</v>
      </c>
      <c r="C21" s="915" t="s">
        <v>614</v>
      </c>
      <c r="D21" s="919"/>
      <c r="E21" s="159">
        <v>0.1762</v>
      </c>
      <c r="F21" s="159" t="s">
        <v>607</v>
      </c>
    </row>
    <row r="22" spans="2:6" ht="18" customHeight="1" x14ac:dyDescent="0.2">
      <c r="B22" s="162" t="s">
        <v>511</v>
      </c>
      <c r="C22" s="904" t="s">
        <v>613</v>
      </c>
      <c r="D22" s="905"/>
      <c r="E22" s="161">
        <v>3.6600000000000001E-2</v>
      </c>
      <c r="F22" s="161" t="s">
        <v>607</v>
      </c>
    </row>
    <row r="23" spans="2:6" ht="18" customHeight="1" x14ac:dyDescent="0.2">
      <c r="B23" s="162" t="s">
        <v>512</v>
      </c>
      <c r="C23" s="904" t="s">
        <v>612</v>
      </c>
      <c r="D23" s="905"/>
      <c r="E23" s="161">
        <v>8.8999999999999999E-3</v>
      </c>
      <c r="F23" s="161">
        <v>6.7000000000000002E-3</v>
      </c>
    </row>
    <row r="24" spans="2:6" ht="18" customHeight="1" x14ac:dyDescent="0.2">
      <c r="B24" s="162" t="s">
        <v>513</v>
      </c>
      <c r="C24" s="904" t="s">
        <v>611</v>
      </c>
      <c r="D24" s="905"/>
      <c r="E24" s="161">
        <v>0.1096</v>
      </c>
      <c r="F24" s="161">
        <v>8.3099999999999993E-2</v>
      </c>
    </row>
    <row r="25" spans="2:6" ht="18" customHeight="1" x14ac:dyDescent="0.2">
      <c r="B25" s="162" t="s">
        <v>514</v>
      </c>
      <c r="C25" s="904" t="s">
        <v>610</v>
      </c>
      <c r="D25" s="905"/>
      <c r="E25" s="161">
        <v>6.9999999999999999E-4</v>
      </c>
      <c r="F25" s="161">
        <v>5.0000000000000001E-4</v>
      </c>
    </row>
    <row r="26" spans="2:6" ht="18" customHeight="1" x14ac:dyDescent="0.2">
      <c r="B26" s="162" t="s">
        <v>515</v>
      </c>
      <c r="C26" s="904" t="s">
        <v>609</v>
      </c>
      <c r="D26" s="905"/>
      <c r="E26" s="161">
        <v>7.3000000000000001E-3</v>
      </c>
      <c r="F26" s="161">
        <v>5.5999999999999999E-3</v>
      </c>
    </row>
    <row r="27" spans="2:6" ht="18" customHeight="1" x14ac:dyDescent="0.2">
      <c r="B27" s="162" t="s">
        <v>516</v>
      </c>
      <c r="C27" s="904" t="s">
        <v>608</v>
      </c>
      <c r="D27" s="905"/>
      <c r="E27" s="161">
        <v>1.14E-2</v>
      </c>
      <c r="F27" s="161" t="s">
        <v>607</v>
      </c>
    </row>
    <row r="28" spans="2:6" ht="18" customHeight="1" x14ac:dyDescent="0.2">
      <c r="B28" s="162" t="s">
        <v>517</v>
      </c>
      <c r="C28" s="904" t="s">
        <v>606</v>
      </c>
      <c r="D28" s="905"/>
      <c r="E28" s="161">
        <v>2.9999999999999997E-4</v>
      </c>
      <c r="F28" s="161">
        <v>2.0000000000000001E-4</v>
      </c>
    </row>
    <row r="29" spans="2:6" ht="18" customHeight="1" x14ac:dyDescent="0.2">
      <c r="B29" s="162" t="s">
        <v>518</v>
      </c>
      <c r="C29" s="904" t="s">
        <v>605</v>
      </c>
      <c r="D29" s="905"/>
      <c r="E29" s="161">
        <v>0.12759999999999999</v>
      </c>
      <c r="F29" s="161">
        <v>9.6699999999999994E-2</v>
      </c>
    </row>
    <row r="30" spans="2:6" ht="18" customHeight="1" x14ac:dyDescent="0.2">
      <c r="B30" s="158" t="s">
        <v>604</v>
      </c>
      <c r="C30" s="920" t="s">
        <v>603</v>
      </c>
      <c r="D30" s="921"/>
      <c r="E30" s="157">
        <v>4.0000000000000002E-4</v>
      </c>
      <c r="F30" s="157">
        <v>2.9999999999999997E-4</v>
      </c>
    </row>
    <row r="31" spans="2:6" ht="18" customHeight="1" x14ac:dyDescent="0.2">
      <c r="B31" s="609" t="s">
        <v>602</v>
      </c>
      <c r="C31" s="917" t="s">
        <v>592</v>
      </c>
      <c r="D31" s="918"/>
      <c r="E31" s="155">
        <f>SUM(E21:E30)</f>
        <v>0.47899999999999998</v>
      </c>
      <c r="F31" s="155">
        <f>SUM(F21:F30)</f>
        <v>0.19309999999999999</v>
      </c>
    </row>
    <row r="32" spans="2:6" ht="18" customHeight="1" x14ac:dyDescent="0.2">
      <c r="B32" s="912" t="s">
        <v>519</v>
      </c>
      <c r="C32" s="913"/>
      <c r="D32" s="913"/>
      <c r="E32" s="913"/>
      <c r="F32" s="914"/>
    </row>
    <row r="33" spans="2:6" ht="18" customHeight="1" x14ac:dyDescent="0.2">
      <c r="B33" s="160" t="s">
        <v>520</v>
      </c>
      <c r="C33" s="915" t="s">
        <v>601</v>
      </c>
      <c r="D33" s="919"/>
      <c r="E33" s="159">
        <v>6.1800000000000001E-2</v>
      </c>
      <c r="F33" s="159">
        <v>4.6800000000000001E-2</v>
      </c>
    </row>
    <row r="34" spans="2:6" ht="18" customHeight="1" x14ac:dyDescent="0.2">
      <c r="B34" s="162" t="s">
        <v>521</v>
      </c>
      <c r="C34" s="904" t="s">
        <v>600</v>
      </c>
      <c r="D34" s="905"/>
      <c r="E34" s="161">
        <v>1.6000000000000001E-3</v>
      </c>
      <c r="F34" s="161">
        <v>1.1999999999999999E-3</v>
      </c>
    </row>
    <row r="35" spans="2:6" ht="18" customHeight="1" x14ac:dyDescent="0.2">
      <c r="B35" s="162" t="s">
        <v>522</v>
      </c>
      <c r="C35" s="904" t="s">
        <v>599</v>
      </c>
      <c r="D35" s="905"/>
      <c r="E35" s="161">
        <v>2.07E-2</v>
      </c>
      <c r="F35" s="161">
        <v>1.5699999999999999E-2</v>
      </c>
    </row>
    <row r="36" spans="2:6" ht="18" customHeight="1" x14ac:dyDescent="0.2">
      <c r="B36" s="162" t="s">
        <v>523</v>
      </c>
      <c r="C36" s="904" t="s">
        <v>598</v>
      </c>
      <c r="D36" s="905"/>
      <c r="E36" s="161">
        <v>2.64E-2</v>
      </c>
      <c r="F36" s="161">
        <v>0.02</v>
      </c>
    </row>
    <row r="37" spans="2:6" ht="18" customHeight="1" x14ac:dyDescent="0.2">
      <c r="B37" s="158" t="s">
        <v>524</v>
      </c>
      <c r="C37" s="920" t="s">
        <v>597</v>
      </c>
      <c r="D37" s="921"/>
      <c r="E37" s="157">
        <v>5.1999999999999998E-3</v>
      </c>
      <c r="F37" s="157">
        <v>3.8999999999999998E-3</v>
      </c>
    </row>
    <row r="38" spans="2:6" ht="18" customHeight="1" x14ac:dyDescent="0.2">
      <c r="B38" s="156" t="s">
        <v>596</v>
      </c>
      <c r="C38" s="917" t="s">
        <v>592</v>
      </c>
      <c r="D38" s="918"/>
      <c r="E38" s="155">
        <f>SUM(E33:E37)</f>
        <v>0.1157</v>
      </c>
      <c r="F38" s="155">
        <f>SUM(F33:F37)</f>
        <v>8.7599999999999997E-2</v>
      </c>
    </row>
    <row r="39" spans="2:6" ht="18" customHeight="1" x14ac:dyDescent="0.2">
      <c r="B39" s="912" t="s">
        <v>525</v>
      </c>
      <c r="C39" s="913"/>
      <c r="D39" s="913"/>
      <c r="E39" s="913"/>
      <c r="F39" s="914"/>
    </row>
    <row r="40" spans="2:6" ht="18" customHeight="1" x14ac:dyDescent="0.2">
      <c r="B40" s="160" t="s">
        <v>526</v>
      </c>
      <c r="C40" s="915" t="s">
        <v>595</v>
      </c>
      <c r="D40" s="919"/>
      <c r="E40" s="159">
        <v>0.182</v>
      </c>
      <c r="F40" s="159">
        <v>7.3400000000000007E-2</v>
      </c>
    </row>
    <row r="41" spans="2:6" ht="45" customHeight="1" x14ac:dyDescent="0.2">
      <c r="B41" s="158" t="s">
        <v>527</v>
      </c>
      <c r="C41" s="920" t="s">
        <v>594</v>
      </c>
      <c r="D41" s="921"/>
      <c r="E41" s="157">
        <v>5.5999999999999999E-3</v>
      </c>
      <c r="F41" s="157">
        <v>4.1999999999999997E-3</v>
      </c>
    </row>
    <row r="42" spans="2:6" ht="18" customHeight="1" x14ac:dyDescent="0.2">
      <c r="B42" s="156" t="s">
        <v>593</v>
      </c>
      <c r="C42" s="917" t="s">
        <v>592</v>
      </c>
      <c r="D42" s="923"/>
      <c r="E42" s="155">
        <f>SUM(E40:E41)</f>
        <v>0.18759999999999999</v>
      </c>
      <c r="F42" s="155">
        <f>SUM(F40:F41)</f>
        <v>7.7600000000000002E-2</v>
      </c>
    </row>
    <row r="43" spans="2:6" ht="18" customHeight="1" x14ac:dyDescent="0.2">
      <c r="B43" s="924" t="s">
        <v>591</v>
      </c>
      <c r="C43" s="925"/>
      <c r="D43" s="926"/>
      <c r="E43" s="347">
        <f>E19+E31+E38+E42</f>
        <v>1.1503000000000001</v>
      </c>
      <c r="F43" s="348">
        <f>F19+F31+F38+F42</f>
        <v>0.72629999999999995</v>
      </c>
    </row>
    <row r="44" spans="2:6" ht="36" customHeight="1" x14ac:dyDescent="0.2">
      <c r="B44" s="922" t="s">
        <v>9514</v>
      </c>
      <c r="C44" s="922"/>
      <c r="D44" s="922"/>
      <c r="E44" s="922"/>
      <c r="F44" s="922"/>
    </row>
    <row r="45" spans="2:6" ht="13.8" x14ac:dyDescent="0.25">
      <c r="B45" s="154"/>
      <c r="C45" s="154"/>
      <c r="D45" s="154"/>
      <c r="E45" s="154"/>
      <c r="F45" s="154"/>
    </row>
    <row r="46" spans="2:6" ht="13.8" x14ac:dyDescent="0.25">
      <c r="B46" s="154"/>
      <c r="C46" s="154"/>
      <c r="D46" s="154"/>
      <c r="E46" s="154"/>
      <c r="F46" s="154"/>
    </row>
    <row r="47" spans="2:6" ht="13.8" x14ac:dyDescent="0.25">
      <c r="B47" s="154"/>
      <c r="C47" s="154"/>
      <c r="D47" s="154"/>
      <c r="E47" s="154"/>
      <c r="F47" s="154"/>
    </row>
    <row r="48" spans="2:6" ht="13.2" x14ac:dyDescent="0.25">
      <c r="B48" s="153"/>
      <c r="C48" s="153"/>
      <c r="D48" s="153"/>
      <c r="E48" s="153"/>
      <c r="F48" s="153"/>
    </row>
    <row r="49" spans="2:6" ht="13.2" x14ac:dyDescent="0.25">
      <c r="B49" s="153"/>
      <c r="C49" s="153"/>
      <c r="D49" s="153"/>
      <c r="E49" s="153"/>
      <c r="F49" s="153"/>
    </row>
    <row r="50" spans="2:6" ht="13.2" x14ac:dyDescent="0.25">
      <c r="B50" s="153"/>
      <c r="C50" s="153"/>
      <c r="D50" s="153"/>
      <c r="E50" s="153"/>
      <c r="F50" s="153"/>
    </row>
    <row r="51" spans="2:6" ht="13.2" x14ac:dyDescent="0.25">
      <c r="B51" s="153"/>
      <c r="C51" s="153"/>
      <c r="D51" s="153"/>
      <c r="E51" s="153"/>
      <c r="F51" s="153"/>
    </row>
    <row r="52" spans="2:6" ht="13.2" x14ac:dyDescent="0.25">
      <c r="B52" s="153"/>
      <c r="C52" s="153"/>
      <c r="D52" s="153"/>
      <c r="E52" s="153"/>
      <c r="F52" s="153"/>
    </row>
    <row r="53" spans="2:6" ht="13.2" x14ac:dyDescent="0.25">
      <c r="B53" s="153"/>
      <c r="C53" s="153"/>
      <c r="D53" s="153"/>
      <c r="E53" s="153"/>
      <c r="F53" s="153"/>
    </row>
    <row r="54" spans="2:6" ht="13.2" x14ac:dyDescent="0.25">
      <c r="B54" s="153"/>
      <c r="C54" s="153"/>
      <c r="D54" s="153"/>
      <c r="E54" s="153"/>
      <c r="F54" s="153"/>
    </row>
    <row r="55" spans="2:6" ht="13.2" x14ac:dyDescent="0.25">
      <c r="B55" s="153"/>
      <c r="C55" s="153"/>
      <c r="D55" s="153"/>
      <c r="E55" s="153"/>
      <c r="F55" s="153"/>
    </row>
    <row r="56" spans="2:6" ht="13.2" x14ac:dyDescent="0.25">
      <c r="B56" s="153"/>
      <c r="C56" s="153"/>
      <c r="D56" s="153"/>
      <c r="E56" s="153"/>
      <c r="F56" s="153"/>
    </row>
    <row r="57" spans="2:6" ht="13.2" x14ac:dyDescent="0.25">
      <c r="B57" s="153"/>
      <c r="C57" s="153"/>
      <c r="D57" s="153"/>
      <c r="E57" s="153"/>
      <c r="F57" s="153"/>
    </row>
    <row r="58" spans="2:6" ht="13.2" x14ac:dyDescent="0.25">
      <c r="B58" s="153"/>
      <c r="C58" s="153"/>
      <c r="D58" s="153"/>
      <c r="E58" s="153"/>
      <c r="F58" s="153"/>
    </row>
    <row r="59" spans="2:6" ht="13.2" x14ac:dyDescent="0.25">
      <c r="B59" s="153"/>
      <c r="C59" s="153"/>
      <c r="D59" s="153"/>
      <c r="E59" s="153"/>
      <c r="F59" s="153"/>
    </row>
    <row r="60" spans="2:6" ht="13.2" x14ac:dyDescent="0.25">
      <c r="B60" s="153"/>
      <c r="C60" s="153"/>
      <c r="D60" s="153"/>
      <c r="E60" s="153"/>
      <c r="F60" s="153"/>
    </row>
    <row r="61" spans="2:6" ht="13.2" x14ac:dyDescent="0.25">
      <c r="B61" s="153"/>
      <c r="C61" s="153"/>
      <c r="D61" s="153"/>
      <c r="E61" s="153"/>
      <c r="F61" s="153"/>
    </row>
    <row r="62" spans="2:6" ht="13.2" x14ac:dyDescent="0.25">
      <c r="B62" s="153"/>
      <c r="C62" s="153"/>
      <c r="D62" s="153"/>
      <c r="E62" s="153"/>
      <c r="F62" s="153"/>
    </row>
    <row r="63" spans="2:6" ht="13.2" x14ac:dyDescent="0.25">
      <c r="B63" s="153"/>
      <c r="C63" s="153"/>
      <c r="D63" s="153"/>
      <c r="E63" s="153"/>
      <c r="F63" s="153"/>
    </row>
    <row r="64" spans="2:6" ht="13.2" x14ac:dyDescent="0.25">
      <c r="B64" s="153"/>
      <c r="C64" s="153"/>
      <c r="D64" s="153"/>
      <c r="E64" s="153"/>
      <c r="F64" s="153"/>
    </row>
    <row r="65" spans="2:6" ht="13.2" x14ac:dyDescent="0.25">
      <c r="B65" s="153"/>
      <c r="C65" s="153"/>
      <c r="D65" s="153"/>
      <c r="E65" s="153"/>
      <c r="F65" s="153"/>
    </row>
    <row r="66" spans="2:6" ht="13.2" x14ac:dyDescent="0.25">
      <c r="B66" s="153"/>
      <c r="C66" s="153"/>
      <c r="D66" s="153"/>
      <c r="E66" s="153"/>
      <c r="F66" s="153"/>
    </row>
    <row r="67" spans="2:6" ht="13.2" x14ac:dyDescent="0.25">
      <c r="B67" s="153"/>
      <c r="C67" s="153"/>
      <c r="D67" s="153"/>
      <c r="E67" s="153"/>
      <c r="F67" s="153"/>
    </row>
    <row r="68" spans="2:6" ht="13.2" x14ac:dyDescent="0.25">
      <c r="B68" s="153"/>
      <c r="C68" s="153"/>
      <c r="D68" s="153"/>
      <c r="E68" s="153"/>
      <c r="F68" s="153"/>
    </row>
    <row r="69" spans="2:6" ht="13.2" x14ac:dyDescent="0.25">
      <c r="B69" s="153"/>
      <c r="C69" s="153"/>
      <c r="D69" s="153"/>
      <c r="E69" s="153"/>
      <c r="F69" s="153"/>
    </row>
    <row r="70" spans="2:6" ht="13.2" x14ac:dyDescent="0.25">
      <c r="B70" s="153"/>
      <c r="C70" s="153"/>
      <c r="D70" s="153"/>
      <c r="E70" s="153"/>
      <c r="F70" s="153"/>
    </row>
    <row r="71" spans="2:6" ht="13.2" x14ac:dyDescent="0.25">
      <c r="B71" s="153"/>
      <c r="C71" s="153"/>
      <c r="D71" s="153"/>
      <c r="E71" s="153"/>
      <c r="F71" s="153"/>
    </row>
    <row r="72" spans="2:6" ht="13.2" x14ac:dyDescent="0.25">
      <c r="B72" s="153"/>
      <c r="C72" s="153"/>
      <c r="D72" s="153"/>
      <c r="E72" s="153"/>
      <c r="F72" s="153"/>
    </row>
    <row r="73" spans="2:6" ht="13.2" x14ac:dyDescent="0.25">
      <c r="B73" s="153"/>
      <c r="C73" s="153"/>
      <c r="D73" s="153"/>
      <c r="E73" s="153"/>
      <c r="F73" s="153"/>
    </row>
    <row r="74" spans="2:6" ht="13.2" x14ac:dyDescent="0.25">
      <c r="B74" s="153"/>
      <c r="C74" s="153"/>
      <c r="D74" s="153"/>
      <c r="E74" s="153"/>
      <c r="F74" s="153"/>
    </row>
    <row r="75" spans="2:6" ht="13.2" x14ac:dyDescent="0.25">
      <c r="B75" s="153"/>
      <c r="C75" s="153"/>
      <c r="D75" s="153"/>
      <c r="E75" s="153"/>
      <c r="F75" s="153"/>
    </row>
    <row r="76" spans="2:6" ht="13.2" x14ac:dyDescent="0.25">
      <c r="B76" s="153"/>
      <c r="C76" s="153"/>
      <c r="D76" s="153"/>
      <c r="E76" s="153"/>
      <c r="F76" s="153"/>
    </row>
    <row r="77" spans="2:6" ht="13.2" x14ac:dyDescent="0.25">
      <c r="B77" s="153"/>
      <c r="C77" s="153"/>
      <c r="D77" s="153"/>
      <c r="E77" s="153"/>
      <c r="F77" s="153"/>
    </row>
    <row r="78" spans="2:6" ht="13.2" x14ac:dyDescent="0.25">
      <c r="B78" s="153"/>
      <c r="C78" s="153"/>
      <c r="D78" s="153"/>
      <c r="E78" s="153"/>
      <c r="F78" s="153"/>
    </row>
    <row r="79" spans="2:6" ht="13.2" x14ac:dyDescent="0.25">
      <c r="B79" s="153"/>
      <c r="C79" s="153"/>
      <c r="D79" s="153"/>
      <c r="E79" s="153"/>
      <c r="F79" s="153"/>
    </row>
    <row r="80" spans="2:6" ht="13.2" x14ac:dyDescent="0.25">
      <c r="B80" s="153"/>
      <c r="C80" s="153"/>
      <c r="D80" s="153"/>
      <c r="E80" s="153"/>
      <c r="F80" s="153"/>
    </row>
    <row r="81" spans="2:6" ht="13.2" x14ac:dyDescent="0.25">
      <c r="B81" s="153"/>
      <c r="C81" s="153"/>
      <c r="D81" s="153"/>
      <c r="E81" s="153"/>
      <c r="F81" s="153"/>
    </row>
    <row r="82" spans="2:6" ht="13.2" x14ac:dyDescent="0.25">
      <c r="B82" s="153"/>
      <c r="C82" s="153"/>
      <c r="D82" s="153"/>
      <c r="E82" s="153"/>
      <c r="F82" s="153"/>
    </row>
    <row r="83" spans="2:6" ht="13.2" x14ac:dyDescent="0.25">
      <c r="B83" s="153"/>
      <c r="C83" s="153"/>
      <c r="D83" s="153"/>
      <c r="E83" s="153"/>
      <c r="F83" s="153"/>
    </row>
    <row r="84" spans="2:6" ht="13.2" x14ac:dyDescent="0.25">
      <c r="B84" s="153"/>
      <c r="C84" s="153"/>
      <c r="D84" s="153"/>
      <c r="E84" s="153"/>
      <c r="F84" s="153"/>
    </row>
    <row r="85" spans="2:6" ht="13.2" x14ac:dyDescent="0.25">
      <c r="B85" s="153"/>
      <c r="C85" s="153"/>
      <c r="D85" s="153"/>
      <c r="E85" s="153"/>
      <c r="F85" s="153"/>
    </row>
    <row r="86" spans="2:6" ht="13.2" x14ac:dyDescent="0.25">
      <c r="B86" s="153"/>
      <c r="C86" s="153"/>
      <c r="D86" s="153"/>
      <c r="E86" s="153"/>
      <c r="F86" s="153"/>
    </row>
    <row r="87" spans="2:6" ht="13.2" x14ac:dyDescent="0.25">
      <c r="B87" s="153"/>
      <c r="C87" s="153"/>
      <c r="D87" s="153"/>
      <c r="E87" s="153"/>
      <c r="F87" s="153"/>
    </row>
    <row r="88" spans="2:6" ht="13.2" x14ac:dyDescent="0.25">
      <c r="B88" s="153"/>
      <c r="C88" s="153"/>
      <c r="D88" s="153"/>
      <c r="E88" s="153"/>
      <c r="F88" s="153"/>
    </row>
    <row r="89" spans="2:6" ht="13.2" x14ac:dyDescent="0.25">
      <c r="B89" s="153"/>
      <c r="C89" s="153"/>
      <c r="D89" s="153"/>
      <c r="E89" s="153"/>
      <c r="F89" s="153"/>
    </row>
    <row r="90" spans="2:6" ht="13.2" x14ac:dyDescent="0.25">
      <c r="B90" s="153"/>
      <c r="C90" s="153"/>
      <c r="D90" s="153"/>
      <c r="E90" s="153"/>
      <c r="F90" s="153"/>
    </row>
    <row r="91" spans="2:6" ht="13.2" x14ac:dyDescent="0.25">
      <c r="B91" s="153"/>
      <c r="C91" s="153"/>
      <c r="D91" s="153"/>
      <c r="E91" s="153"/>
      <c r="F91" s="153"/>
    </row>
    <row r="92" spans="2:6" ht="13.2" x14ac:dyDescent="0.25">
      <c r="B92" s="153"/>
      <c r="C92" s="153"/>
      <c r="D92" s="153"/>
      <c r="E92" s="153"/>
      <c r="F92" s="153"/>
    </row>
    <row r="93" spans="2:6" ht="13.2" x14ac:dyDescent="0.25">
      <c r="B93" s="153"/>
      <c r="C93" s="153"/>
      <c r="D93" s="153"/>
      <c r="E93" s="153"/>
      <c r="F93" s="153"/>
    </row>
    <row r="94" spans="2:6" ht="13.2" x14ac:dyDescent="0.25">
      <c r="B94" s="153"/>
      <c r="C94" s="153"/>
      <c r="D94" s="153"/>
      <c r="E94" s="153"/>
      <c r="F94" s="153"/>
    </row>
    <row r="95" spans="2:6" ht="13.2" x14ac:dyDescent="0.25">
      <c r="B95" s="153"/>
      <c r="C95" s="153"/>
      <c r="D95" s="153"/>
      <c r="E95" s="153"/>
      <c r="F95" s="153"/>
    </row>
    <row r="96" spans="2:6" ht="13.2" x14ac:dyDescent="0.25">
      <c r="B96" s="153"/>
      <c r="C96" s="153"/>
      <c r="D96" s="153"/>
      <c r="E96" s="153"/>
      <c r="F96" s="153"/>
    </row>
    <row r="97" spans="2:6" ht="13.2" x14ac:dyDescent="0.25">
      <c r="B97" s="153"/>
      <c r="C97" s="153"/>
      <c r="D97" s="153"/>
      <c r="E97" s="153"/>
      <c r="F97" s="153"/>
    </row>
    <row r="98" spans="2:6" ht="13.2" x14ac:dyDescent="0.25">
      <c r="B98" s="153"/>
      <c r="C98" s="153"/>
      <c r="D98" s="153"/>
      <c r="E98" s="153"/>
      <c r="F98" s="153"/>
    </row>
    <row r="99" spans="2:6" ht="13.2" x14ac:dyDescent="0.25">
      <c r="B99" s="153"/>
      <c r="C99" s="153"/>
      <c r="D99" s="153"/>
      <c r="E99" s="153"/>
      <c r="F99" s="153"/>
    </row>
    <row r="100" spans="2:6" ht="13.2" x14ac:dyDescent="0.25">
      <c r="B100" s="153"/>
      <c r="C100" s="153"/>
      <c r="D100" s="153"/>
      <c r="E100" s="153"/>
      <c r="F100" s="153"/>
    </row>
    <row r="101" spans="2:6" ht="13.2" x14ac:dyDescent="0.25">
      <c r="B101" s="153"/>
      <c r="C101" s="153"/>
      <c r="D101" s="153"/>
      <c r="E101" s="153"/>
      <c r="F101" s="153"/>
    </row>
    <row r="102" spans="2:6" ht="13.2" x14ac:dyDescent="0.25">
      <c r="B102" s="153"/>
      <c r="C102" s="153"/>
      <c r="D102" s="153"/>
      <c r="E102" s="153"/>
      <c r="F102" s="153"/>
    </row>
    <row r="103" spans="2:6" ht="13.2" x14ac:dyDescent="0.25">
      <c r="B103" s="153"/>
      <c r="C103" s="153"/>
      <c r="D103" s="153"/>
      <c r="E103" s="153"/>
      <c r="F103" s="153"/>
    </row>
    <row r="104" spans="2:6" ht="13.2" x14ac:dyDescent="0.25">
      <c r="B104" s="153"/>
      <c r="C104" s="153"/>
      <c r="D104" s="153"/>
      <c r="E104" s="153"/>
      <c r="F104" s="153"/>
    </row>
    <row r="105" spans="2:6" ht="13.2" x14ac:dyDescent="0.25">
      <c r="B105" s="153"/>
      <c r="C105" s="153"/>
      <c r="D105" s="153"/>
      <c r="E105" s="153"/>
      <c r="F105" s="153"/>
    </row>
    <row r="106" spans="2:6" ht="13.2" x14ac:dyDescent="0.25">
      <c r="B106" s="153"/>
      <c r="C106" s="153"/>
      <c r="D106" s="153"/>
      <c r="E106" s="153"/>
      <c r="F106" s="153"/>
    </row>
    <row r="107" spans="2:6" ht="13.2" x14ac:dyDescent="0.25">
      <c r="B107" s="153"/>
      <c r="C107" s="153"/>
      <c r="D107" s="153"/>
      <c r="E107" s="153"/>
      <c r="F107" s="153"/>
    </row>
    <row r="108" spans="2:6" ht="13.2" x14ac:dyDescent="0.25">
      <c r="B108" s="153"/>
      <c r="C108" s="153"/>
      <c r="D108" s="153"/>
      <c r="E108" s="153"/>
      <c r="F108" s="153"/>
    </row>
    <row r="109" spans="2:6" ht="13.2" x14ac:dyDescent="0.25">
      <c r="B109" s="153"/>
      <c r="C109" s="153"/>
      <c r="D109" s="153"/>
      <c r="E109" s="153"/>
      <c r="F109" s="153"/>
    </row>
    <row r="110" spans="2:6" ht="13.2" x14ac:dyDescent="0.25">
      <c r="B110" s="153"/>
      <c r="C110" s="153"/>
      <c r="D110" s="153"/>
      <c r="E110" s="153"/>
      <c r="F110" s="153"/>
    </row>
    <row r="111" spans="2:6" ht="13.2" x14ac:dyDescent="0.25">
      <c r="B111" s="153"/>
      <c r="C111" s="153"/>
      <c r="D111" s="153"/>
      <c r="E111" s="153"/>
      <c r="F111" s="153"/>
    </row>
    <row r="112" spans="2:6" ht="13.2" x14ac:dyDescent="0.25">
      <c r="B112" s="153"/>
      <c r="C112" s="153"/>
      <c r="D112" s="153"/>
      <c r="E112" s="153"/>
      <c r="F112" s="153"/>
    </row>
    <row r="113" spans="2:6" ht="13.2" x14ac:dyDescent="0.25">
      <c r="B113" s="153"/>
      <c r="C113" s="153"/>
      <c r="D113" s="153"/>
      <c r="E113" s="153"/>
      <c r="F113" s="153"/>
    </row>
    <row r="114" spans="2:6" ht="13.2" x14ac:dyDescent="0.25">
      <c r="B114" s="153"/>
      <c r="C114" s="153"/>
      <c r="D114" s="153"/>
      <c r="E114" s="153"/>
      <c r="F114" s="153"/>
    </row>
    <row r="115" spans="2:6" ht="13.2" x14ac:dyDescent="0.25">
      <c r="B115" s="153"/>
      <c r="C115" s="153"/>
      <c r="D115" s="153"/>
      <c r="E115" s="153"/>
      <c r="F115" s="153"/>
    </row>
    <row r="116" spans="2:6" ht="13.2" x14ac:dyDescent="0.25">
      <c r="B116" s="153"/>
      <c r="C116" s="153"/>
      <c r="D116" s="153"/>
      <c r="E116" s="153"/>
      <c r="F116" s="153"/>
    </row>
    <row r="117" spans="2:6" ht="13.2" x14ac:dyDescent="0.25">
      <c r="B117" s="153"/>
      <c r="C117" s="153"/>
      <c r="D117" s="153"/>
      <c r="E117" s="153"/>
      <c r="F117" s="153"/>
    </row>
    <row r="118" spans="2:6" ht="13.2" x14ac:dyDescent="0.25">
      <c r="B118" s="153"/>
      <c r="C118" s="153"/>
      <c r="D118" s="153"/>
      <c r="E118" s="153"/>
      <c r="F118" s="153"/>
    </row>
    <row r="119" spans="2:6" ht="13.2" x14ac:dyDescent="0.25">
      <c r="B119" s="153"/>
      <c r="C119" s="153"/>
      <c r="D119" s="153"/>
      <c r="E119" s="153"/>
      <c r="F119" s="153"/>
    </row>
    <row r="120" spans="2:6" ht="13.2" x14ac:dyDescent="0.25">
      <c r="B120" s="153"/>
      <c r="C120" s="153"/>
      <c r="D120" s="153"/>
      <c r="E120" s="153"/>
      <c r="F120" s="153"/>
    </row>
    <row r="121" spans="2:6" ht="13.2" x14ac:dyDescent="0.25">
      <c r="B121" s="153"/>
      <c r="C121" s="153"/>
      <c r="D121" s="153"/>
      <c r="E121" s="153"/>
      <c r="F121" s="153"/>
    </row>
    <row r="122" spans="2:6" ht="13.2" x14ac:dyDescent="0.25">
      <c r="B122" s="153"/>
      <c r="C122" s="153"/>
      <c r="D122" s="153"/>
      <c r="E122" s="153"/>
      <c r="F122" s="153"/>
    </row>
    <row r="123" spans="2:6" ht="13.2" x14ac:dyDescent="0.25">
      <c r="B123" s="153"/>
      <c r="C123" s="153"/>
      <c r="D123" s="153"/>
      <c r="E123" s="153"/>
      <c r="F123" s="153"/>
    </row>
    <row r="124" spans="2:6" ht="13.2" x14ac:dyDescent="0.25">
      <c r="B124" s="153"/>
      <c r="C124" s="153"/>
      <c r="D124" s="153"/>
      <c r="E124" s="153"/>
      <c r="F124" s="153"/>
    </row>
    <row r="125" spans="2:6" ht="13.2" x14ac:dyDescent="0.25">
      <c r="B125" s="153"/>
      <c r="C125" s="153"/>
      <c r="D125" s="153"/>
      <c r="E125" s="153"/>
      <c r="F125" s="153"/>
    </row>
    <row r="126" spans="2:6" ht="13.2" x14ac:dyDescent="0.25">
      <c r="B126" s="153"/>
      <c r="C126" s="153"/>
      <c r="D126" s="153"/>
      <c r="E126" s="153"/>
      <c r="F126" s="153"/>
    </row>
    <row r="127" spans="2:6" ht="13.2" x14ac:dyDescent="0.25">
      <c r="B127" s="153"/>
      <c r="C127" s="153"/>
      <c r="D127" s="153"/>
      <c r="E127" s="153"/>
      <c r="F127" s="153"/>
    </row>
    <row r="128" spans="2:6" ht="13.2" x14ac:dyDescent="0.25">
      <c r="B128" s="153"/>
      <c r="C128" s="153"/>
      <c r="D128" s="153"/>
      <c r="E128" s="153"/>
      <c r="F128" s="153"/>
    </row>
    <row r="129" spans="2:6" ht="13.2" x14ac:dyDescent="0.25">
      <c r="B129" s="153"/>
      <c r="C129" s="153"/>
      <c r="D129" s="153"/>
      <c r="E129" s="153"/>
      <c r="F129" s="153"/>
    </row>
    <row r="130" spans="2:6" ht="13.2" x14ac:dyDescent="0.25">
      <c r="B130" s="153"/>
      <c r="C130" s="153"/>
      <c r="D130" s="153"/>
      <c r="E130" s="153"/>
      <c r="F130" s="153"/>
    </row>
    <row r="131" spans="2:6" ht="13.2" x14ac:dyDescent="0.25">
      <c r="B131" s="153"/>
      <c r="C131" s="153"/>
      <c r="D131" s="153"/>
      <c r="E131" s="153"/>
      <c r="F131" s="153"/>
    </row>
    <row r="132" spans="2:6" ht="13.2" x14ac:dyDescent="0.25">
      <c r="B132" s="153"/>
      <c r="C132" s="153"/>
      <c r="D132" s="153"/>
      <c r="E132" s="153"/>
      <c r="F132" s="153"/>
    </row>
    <row r="133" spans="2:6" ht="13.2" x14ac:dyDescent="0.25">
      <c r="B133" s="153"/>
      <c r="C133" s="153"/>
      <c r="D133" s="153"/>
      <c r="E133" s="153"/>
      <c r="F133" s="153"/>
    </row>
    <row r="134" spans="2:6" ht="13.2" x14ac:dyDescent="0.25">
      <c r="B134" s="153"/>
      <c r="C134" s="153"/>
      <c r="D134" s="153"/>
      <c r="E134" s="153"/>
      <c r="F134" s="153"/>
    </row>
    <row r="135" spans="2:6" ht="13.2" x14ac:dyDescent="0.25">
      <c r="B135" s="153"/>
      <c r="C135" s="153"/>
      <c r="D135" s="153"/>
      <c r="E135" s="153"/>
      <c r="F135" s="153"/>
    </row>
    <row r="136" spans="2:6" ht="13.2" x14ac:dyDescent="0.25">
      <c r="B136" s="153"/>
      <c r="C136" s="153"/>
      <c r="D136" s="153"/>
      <c r="E136" s="153"/>
      <c r="F136" s="153"/>
    </row>
    <row r="137" spans="2:6" ht="13.2" x14ac:dyDescent="0.25">
      <c r="B137" s="153"/>
      <c r="C137" s="153"/>
      <c r="D137" s="153"/>
      <c r="E137" s="153"/>
      <c r="F137" s="153"/>
    </row>
    <row r="138" spans="2:6" ht="13.2" x14ac:dyDescent="0.25">
      <c r="B138" s="153"/>
      <c r="C138" s="153"/>
      <c r="D138" s="153"/>
      <c r="E138" s="153"/>
      <c r="F138" s="153"/>
    </row>
    <row r="139" spans="2:6" ht="13.2" x14ac:dyDescent="0.25">
      <c r="B139" s="153"/>
      <c r="C139" s="153"/>
      <c r="D139" s="153"/>
      <c r="E139" s="153"/>
      <c r="F139" s="153"/>
    </row>
    <row r="140" spans="2:6" ht="13.2" x14ac:dyDescent="0.25">
      <c r="B140" s="153"/>
      <c r="C140" s="153"/>
      <c r="D140" s="153"/>
      <c r="E140" s="153"/>
      <c r="F140" s="153"/>
    </row>
    <row r="141" spans="2:6" ht="13.2" x14ac:dyDescent="0.25">
      <c r="B141" s="153"/>
      <c r="C141" s="153"/>
      <c r="D141" s="153"/>
      <c r="E141" s="153"/>
      <c r="F141" s="153"/>
    </row>
    <row r="142" spans="2:6" ht="13.2" x14ac:dyDescent="0.25">
      <c r="B142" s="153"/>
      <c r="C142" s="153"/>
      <c r="D142" s="153"/>
      <c r="E142" s="153"/>
      <c r="F142" s="153"/>
    </row>
    <row r="143" spans="2:6" ht="13.2" x14ac:dyDescent="0.25">
      <c r="B143" s="153"/>
      <c r="C143" s="153"/>
      <c r="D143" s="153"/>
      <c r="E143" s="153"/>
      <c r="F143" s="153"/>
    </row>
    <row r="144" spans="2:6" ht="13.2" x14ac:dyDescent="0.25">
      <c r="B144" s="153"/>
      <c r="C144" s="153"/>
      <c r="D144" s="153"/>
      <c r="E144" s="153"/>
      <c r="F144" s="153"/>
    </row>
    <row r="145" spans="2:6" ht="13.2" x14ac:dyDescent="0.25">
      <c r="B145" s="153"/>
      <c r="C145" s="153"/>
      <c r="D145" s="153"/>
      <c r="E145" s="153"/>
      <c r="F145" s="153"/>
    </row>
    <row r="146" spans="2:6" ht="13.2" x14ac:dyDescent="0.25">
      <c r="B146" s="153"/>
      <c r="C146" s="153"/>
      <c r="D146" s="153"/>
      <c r="E146" s="153"/>
      <c r="F146" s="153"/>
    </row>
    <row r="147" spans="2:6" ht="13.2" x14ac:dyDescent="0.25">
      <c r="B147" s="153"/>
      <c r="C147" s="153"/>
      <c r="D147" s="153"/>
      <c r="E147" s="153"/>
      <c r="F147" s="153"/>
    </row>
    <row r="148" spans="2:6" ht="13.2" x14ac:dyDescent="0.25">
      <c r="B148" s="153"/>
      <c r="C148" s="153"/>
      <c r="D148" s="153"/>
      <c r="E148" s="153"/>
      <c r="F148" s="153"/>
    </row>
    <row r="149" spans="2:6" ht="13.2" x14ac:dyDescent="0.25">
      <c r="B149" s="153"/>
      <c r="C149" s="153"/>
      <c r="D149" s="153"/>
      <c r="E149" s="153"/>
      <c r="F149" s="153"/>
    </row>
    <row r="150" spans="2:6" ht="13.2" x14ac:dyDescent="0.25">
      <c r="B150" s="153"/>
      <c r="C150" s="153"/>
      <c r="D150" s="153"/>
      <c r="E150" s="153"/>
      <c r="F150" s="153"/>
    </row>
    <row r="151" spans="2:6" ht="13.2" x14ac:dyDescent="0.25">
      <c r="B151" s="153"/>
      <c r="C151" s="153"/>
      <c r="D151" s="153"/>
      <c r="E151" s="153"/>
      <c r="F151" s="153"/>
    </row>
    <row r="152" spans="2:6" ht="13.2" x14ac:dyDescent="0.25">
      <c r="B152" s="153"/>
      <c r="C152" s="153"/>
      <c r="D152" s="153"/>
      <c r="E152" s="153"/>
      <c r="F152" s="153"/>
    </row>
    <row r="153" spans="2:6" ht="13.2" x14ac:dyDescent="0.25">
      <c r="B153" s="153"/>
      <c r="C153" s="153"/>
      <c r="D153" s="153"/>
      <c r="E153" s="153"/>
      <c r="F153" s="153"/>
    </row>
    <row r="154" spans="2:6" ht="13.2" x14ac:dyDescent="0.25">
      <c r="B154" s="153"/>
      <c r="C154" s="153"/>
      <c r="D154" s="153"/>
      <c r="E154" s="153"/>
      <c r="F154" s="153"/>
    </row>
    <row r="155" spans="2:6" ht="13.2" x14ac:dyDescent="0.25">
      <c r="B155" s="153"/>
      <c r="C155" s="153"/>
      <c r="D155" s="153"/>
      <c r="E155" s="153"/>
      <c r="F155" s="153"/>
    </row>
    <row r="156" spans="2:6" ht="13.2" x14ac:dyDescent="0.25">
      <c r="B156" s="153"/>
      <c r="C156" s="153"/>
      <c r="D156" s="153"/>
      <c r="E156" s="153"/>
      <c r="F156" s="153"/>
    </row>
    <row r="157" spans="2:6" ht="13.2" x14ac:dyDescent="0.25">
      <c r="B157" s="153"/>
      <c r="C157" s="153"/>
      <c r="D157" s="153"/>
      <c r="E157" s="153"/>
      <c r="F157" s="153"/>
    </row>
    <row r="158" spans="2:6" ht="13.2" x14ac:dyDescent="0.25">
      <c r="B158" s="153"/>
      <c r="C158" s="153"/>
      <c r="D158" s="153"/>
      <c r="E158" s="153"/>
      <c r="F158" s="153"/>
    </row>
    <row r="159" spans="2:6" ht="13.2" x14ac:dyDescent="0.25">
      <c r="B159" s="153"/>
      <c r="C159" s="153"/>
      <c r="D159" s="153"/>
      <c r="E159" s="153"/>
      <c r="F159" s="153"/>
    </row>
    <row r="160" spans="2:6" ht="13.2" x14ac:dyDescent="0.25">
      <c r="B160" s="153"/>
      <c r="C160" s="153"/>
      <c r="D160" s="153"/>
      <c r="E160" s="153"/>
      <c r="F160" s="153"/>
    </row>
    <row r="161" spans="2:6" ht="13.2" x14ac:dyDescent="0.25">
      <c r="B161" s="153"/>
      <c r="C161" s="153"/>
      <c r="D161" s="153"/>
      <c r="E161" s="153"/>
      <c r="F161" s="153"/>
    </row>
    <row r="162" spans="2:6" ht="13.2" x14ac:dyDescent="0.25">
      <c r="B162" s="153"/>
      <c r="C162" s="153"/>
      <c r="D162" s="153"/>
      <c r="E162" s="153"/>
      <c r="F162" s="153"/>
    </row>
    <row r="163" spans="2:6" ht="13.2" x14ac:dyDescent="0.25">
      <c r="B163" s="153"/>
      <c r="C163" s="153"/>
      <c r="D163" s="153"/>
      <c r="E163" s="153"/>
      <c r="F163" s="153"/>
    </row>
    <row r="164" spans="2:6" ht="13.2" x14ac:dyDescent="0.25">
      <c r="B164" s="153"/>
      <c r="C164" s="153"/>
      <c r="D164" s="153"/>
      <c r="E164" s="153"/>
      <c r="F164" s="153"/>
    </row>
    <row r="165" spans="2:6" ht="13.2" x14ac:dyDescent="0.25">
      <c r="B165" s="153"/>
      <c r="C165" s="153"/>
      <c r="D165" s="153"/>
      <c r="E165" s="153"/>
      <c r="F165" s="153"/>
    </row>
    <row r="166" spans="2:6" ht="13.2" x14ac:dyDescent="0.25">
      <c r="B166" s="153"/>
      <c r="C166" s="153"/>
      <c r="D166" s="153"/>
      <c r="E166" s="153"/>
      <c r="F166" s="153"/>
    </row>
    <row r="167" spans="2:6" ht="13.2" x14ac:dyDescent="0.25">
      <c r="B167" s="153"/>
      <c r="C167" s="153"/>
      <c r="D167" s="153"/>
      <c r="E167" s="153"/>
      <c r="F167" s="153"/>
    </row>
    <row r="168" spans="2:6" ht="13.2" x14ac:dyDescent="0.25">
      <c r="B168" s="153"/>
      <c r="C168" s="153"/>
      <c r="D168" s="153"/>
      <c r="E168" s="153"/>
      <c r="F168" s="153"/>
    </row>
    <row r="169" spans="2:6" ht="13.2" x14ac:dyDescent="0.25">
      <c r="B169" s="153"/>
      <c r="C169" s="153"/>
      <c r="D169" s="153"/>
      <c r="E169" s="153"/>
      <c r="F169" s="153"/>
    </row>
    <row r="170" spans="2:6" ht="13.2" x14ac:dyDescent="0.25">
      <c r="B170" s="153"/>
      <c r="C170" s="153"/>
      <c r="D170" s="153"/>
      <c r="E170" s="153"/>
      <c r="F170" s="153"/>
    </row>
    <row r="171" spans="2:6" ht="13.2" x14ac:dyDescent="0.25">
      <c r="B171" s="153"/>
      <c r="C171" s="153"/>
      <c r="D171" s="153"/>
      <c r="E171" s="153"/>
      <c r="F171" s="153"/>
    </row>
    <row r="172" spans="2:6" ht="13.2" x14ac:dyDescent="0.25">
      <c r="B172" s="153"/>
      <c r="C172" s="153"/>
      <c r="D172" s="153"/>
      <c r="E172" s="153"/>
      <c r="F172" s="153"/>
    </row>
    <row r="173" spans="2:6" ht="13.2" x14ac:dyDescent="0.25">
      <c r="B173" s="153"/>
      <c r="C173" s="153"/>
      <c r="D173" s="153"/>
      <c r="E173" s="153"/>
      <c r="F173" s="153"/>
    </row>
    <row r="174" spans="2:6" ht="13.2" x14ac:dyDescent="0.25">
      <c r="B174" s="153"/>
      <c r="C174" s="153"/>
      <c r="D174" s="153"/>
      <c r="E174" s="153"/>
      <c r="F174" s="153"/>
    </row>
    <row r="175" spans="2:6" ht="13.2" x14ac:dyDescent="0.25">
      <c r="B175" s="153"/>
      <c r="C175" s="153"/>
      <c r="D175" s="153"/>
      <c r="E175" s="153"/>
      <c r="F175" s="153"/>
    </row>
    <row r="176" spans="2:6" ht="13.2" x14ac:dyDescent="0.25">
      <c r="B176" s="153"/>
      <c r="C176" s="153"/>
      <c r="D176" s="153"/>
      <c r="E176" s="153"/>
      <c r="F176" s="153"/>
    </row>
    <row r="177" spans="2:6" ht="13.2" x14ac:dyDescent="0.25">
      <c r="B177" s="153"/>
      <c r="C177" s="153"/>
      <c r="D177" s="153"/>
      <c r="E177" s="153"/>
      <c r="F177" s="153"/>
    </row>
    <row r="178" spans="2:6" ht="13.2" x14ac:dyDescent="0.25">
      <c r="B178" s="153"/>
      <c r="C178" s="153"/>
      <c r="D178" s="153"/>
      <c r="E178" s="153"/>
      <c r="F178" s="153"/>
    </row>
    <row r="179" spans="2:6" ht="13.2" x14ac:dyDescent="0.25">
      <c r="B179" s="153"/>
      <c r="C179" s="153"/>
      <c r="D179" s="153"/>
      <c r="E179" s="153"/>
      <c r="F179" s="153"/>
    </row>
    <row r="180" spans="2:6" ht="13.2" x14ac:dyDescent="0.25">
      <c r="B180" s="153"/>
      <c r="C180" s="153"/>
      <c r="D180" s="153"/>
      <c r="E180" s="153"/>
      <c r="F180" s="153"/>
    </row>
    <row r="181" spans="2:6" ht="13.2" x14ac:dyDescent="0.25">
      <c r="B181" s="153"/>
      <c r="C181" s="153"/>
      <c r="D181" s="153"/>
      <c r="E181" s="153"/>
      <c r="F181" s="153"/>
    </row>
    <row r="182" spans="2:6" ht="13.2" x14ac:dyDescent="0.25">
      <c r="B182" s="153"/>
      <c r="C182" s="153"/>
      <c r="D182" s="153"/>
      <c r="E182" s="153"/>
      <c r="F182" s="153"/>
    </row>
    <row r="183" spans="2:6" ht="13.2" x14ac:dyDescent="0.25">
      <c r="B183" s="153"/>
      <c r="C183" s="153"/>
      <c r="D183" s="153"/>
      <c r="E183" s="153"/>
      <c r="F183" s="153"/>
    </row>
    <row r="184" spans="2:6" ht="13.2" x14ac:dyDescent="0.25">
      <c r="B184" s="153"/>
      <c r="C184" s="153"/>
      <c r="D184" s="153"/>
      <c r="E184" s="153"/>
      <c r="F184" s="153"/>
    </row>
    <row r="185" spans="2:6" ht="13.2" x14ac:dyDescent="0.25">
      <c r="B185" s="153"/>
      <c r="C185" s="153"/>
      <c r="D185" s="153"/>
      <c r="E185" s="153"/>
      <c r="F185" s="153"/>
    </row>
    <row r="186" spans="2:6" ht="13.2" x14ac:dyDescent="0.25">
      <c r="B186" s="153"/>
      <c r="C186" s="153"/>
      <c r="D186" s="153"/>
      <c r="E186" s="153"/>
      <c r="F186" s="153"/>
    </row>
    <row r="187" spans="2:6" ht="13.2" x14ac:dyDescent="0.25">
      <c r="B187" s="153"/>
      <c r="C187" s="153"/>
      <c r="D187" s="153"/>
      <c r="E187" s="153"/>
      <c r="F187" s="153"/>
    </row>
    <row r="188" spans="2:6" ht="13.2" x14ac:dyDescent="0.25">
      <c r="B188" s="153"/>
      <c r="C188" s="153"/>
      <c r="D188" s="153"/>
      <c r="E188" s="153"/>
      <c r="F188" s="153"/>
    </row>
    <row r="189" spans="2:6" ht="13.2" x14ac:dyDescent="0.25">
      <c r="B189" s="153"/>
      <c r="C189" s="153"/>
      <c r="D189" s="153"/>
      <c r="E189" s="153"/>
      <c r="F189" s="153"/>
    </row>
    <row r="190" spans="2:6" ht="13.2" x14ac:dyDescent="0.25">
      <c r="B190" s="153"/>
      <c r="C190" s="153"/>
      <c r="D190" s="153"/>
      <c r="E190" s="153"/>
      <c r="F190" s="153"/>
    </row>
    <row r="191" spans="2:6" ht="13.2" x14ac:dyDescent="0.25">
      <c r="B191" s="153"/>
      <c r="C191" s="153"/>
      <c r="D191" s="153"/>
      <c r="E191" s="153"/>
      <c r="F191" s="153"/>
    </row>
    <row r="192" spans="2:6" ht="13.2" x14ac:dyDescent="0.25">
      <c r="B192" s="153"/>
      <c r="C192" s="153"/>
      <c r="D192" s="153"/>
      <c r="E192" s="153"/>
      <c r="F192" s="153"/>
    </row>
    <row r="193" spans="2:6" ht="13.2" x14ac:dyDescent="0.25">
      <c r="B193" s="153"/>
      <c r="C193" s="153"/>
      <c r="D193" s="153"/>
      <c r="E193" s="153"/>
      <c r="F193" s="153"/>
    </row>
    <row r="194" spans="2:6" ht="13.2" x14ac:dyDescent="0.25">
      <c r="B194" s="153"/>
      <c r="C194" s="153"/>
      <c r="D194" s="153"/>
      <c r="E194" s="153"/>
      <c r="F194" s="153"/>
    </row>
    <row r="195" spans="2:6" ht="13.2" x14ac:dyDescent="0.25">
      <c r="B195" s="153"/>
      <c r="C195" s="153"/>
      <c r="D195" s="153"/>
      <c r="E195" s="153"/>
      <c r="F195" s="153"/>
    </row>
    <row r="196" spans="2:6" ht="13.2" x14ac:dyDescent="0.25">
      <c r="B196" s="153"/>
      <c r="C196" s="153"/>
      <c r="D196" s="153"/>
      <c r="E196" s="153"/>
      <c r="F196" s="153"/>
    </row>
    <row r="197" spans="2:6" ht="13.2" x14ac:dyDescent="0.25">
      <c r="B197" s="153"/>
      <c r="C197" s="153"/>
      <c r="D197" s="153"/>
      <c r="E197" s="153"/>
      <c r="F197" s="153"/>
    </row>
    <row r="198" spans="2:6" ht="13.2" x14ac:dyDescent="0.25">
      <c r="B198" s="153"/>
      <c r="C198" s="153"/>
      <c r="D198" s="153"/>
      <c r="E198" s="153"/>
      <c r="F198" s="153"/>
    </row>
    <row r="199" spans="2:6" ht="13.2" x14ac:dyDescent="0.25">
      <c r="B199" s="153"/>
      <c r="C199" s="153"/>
      <c r="D199" s="153"/>
      <c r="E199" s="153"/>
      <c r="F199" s="153"/>
    </row>
    <row r="200" spans="2:6" ht="13.2" x14ac:dyDescent="0.25">
      <c r="B200" s="153"/>
      <c r="C200" s="153"/>
      <c r="D200" s="153"/>
      <c r="E200" s="153"/>
      <c r="F200" s="153"/>
    </row>
    <row r="201" spans="2:6" ht="13.2" x14ac:dyDescent="0.25">
      <c r="B201" s="153"/>
      <c r="C201" s="153"/>
      <c r="D201" s="153"/>
      <c r="E201" s="153"/>
      <c r="F201" s="153"/>
    </row>
    <row r="202" spans="2:6" ht="13.2" x14ac:dyDescent="0.25">
      <c r="B202" s="153"/>
      <c r="C202" s="153"/>
      <c r="D202" s="153"/>
      <c r="E202" s="153"/>
      <c r="F202" s="153"/>
    </row>
    <row r="203" spans="2:6" ht="13.2" x14ac:dyDescent="0.25">
      <c r="B203" s="153"/>
      <c r="C203" s="153"/>
      <c r="D203" s="153"/>
      <c r="E203" s="153"/>
      <c r="F203" s="153"/>
    </row>
    <row r="204" spans="2:6" ht="13.2" x14ac:dyDescent="0.25">
      <c r="B204" s="153"/>
      <c r="C204" s="153"/>
      <c r="D204" s="153"/>
      <c r="E204" s="153"/>
      <c r="F204" s="153"/>
    </row>
    <row r="205" spans="2:6" ht="13.2" x14ac:dyDescent="0.25">
      <c r="B205" s="153"/>
      <c r="C205" s="153"/>
      <c r="D205" s="153"/>
      <c r="E205" s="153"/>
      <c r="F205" s="153"/>
    </row>
    <row r="206" spans="2:6" ht="13.2" x14ac:dyDescent="0.25">
      <c r="B206" s="153"/>
      <c r="C206" s="153"/>
      <c r="D206" s="153"/>
      <c r="E206" s="153"/>
      <c r="F206" s="153"/>
    </row>
    <row r="207" spans="2:6" ht="13.2" x14ac:dyDescent="0.25">
      <c r="B207" s="153"/>
      <c r="C207" s="153"/>
      <c r="D207" s="153"/>
      <c r="E207" s="153"/>
      <c r="F207" s="153"/>
    </row>
    <row r="208" spans="2:6" ht="13.2" x14ac:dyDescent="0.25">
      <c r="B208" s="153"/>
      <c r="C208" s="153"/>
      <c r="D208" s="153"/>
      <c r="E208" s="153"/>
      <c r="F208" s="153"/>
    </row>
    <row r="209" spans="2:6" ht="13.2" x14ac:dyDescent="0.25">
      <c r="B209" s="153"/>
      <c r="C209" s="153"/>
      <c r="D209" s="153"/>
      <c r="E209" s="153"/>
      <c r="F209" s="153"/>
    </row>
    <row r="210" spans="2:6" ht="13.2" x14ac:dyDescent="0.25">
      <c r="B210" s="153"/>
      <c r="C210" s="153"/>
      <c r="D210" s="153"/>
      <c r="E210" s="153"/>
      <c r="F210" s="153"/>
    </row>
    <row r="211" spans="2:6" ht="13.2" x14ac:dyDescent="0.25">
      <c r="B211" s="153"/>
      <c r="C211" s="153"/>
      <c r="D211" s="153"/>
      <c r="E211" s="153"/>
      <c r="F211" s="153"/>
    </row>
    <row r="212" spans="2:6" ht="13.2" x14ac:dyDescent="0.25">
      <c r="B212" s="153"/>
      <c r="C212" s="153"/>
      <c r="D212" s="153"/>
      <c r="E212" s="153"/>
      <c r="F212" s="153"/>
    </row>
    <row r="213" spans="2:6" ht="13.2" x14ac:dyDescent="0.25">
      <c r="B213" s="153"/>
      <c r="C213" s="153"/>
      <c r="D213" s="153"/>
      <c r="E213" s="153"/>
      <c r="F213" s="153"/>
    </row>
    <row r="214" spans="2:6" ht="13.2" x14ac:dyDescent="0.25">
      <c r="B214" s="153"/>
      <c r="C214" s="153"/>
      <c r="D214" s="153"/>
      <c r="E214" s="153"/>
      <c r="F214" s="153"/>
    </row>
    <row r="215" spans="2:6" ht="13.2" x14ac:dyDescent="0.25">
      <c r="B215" s="153"/>
      <c r="C215" s="153"/>
      <c r="D215" s="153"/>
      <c r="E215" s="153"/>
      <c r="F215" s="153"/>
    </row>
    <row r="216" spans="2:6" ht="13.2" x14ac:dyDescent="0.25">
      <c r="B216" s="153"/>
      <c r="C216" s="153"/>
      <c r="D216" s="153"/>
      <c r="E216" s="153"/>
      <c r="F216" s="153"/>
    </row>
    <row r="217" spans="2:6" ht="13.2" x14ac:dyDescent="0.25">
      <c r="B217" s="153"/>
      <c r="C217" s="153"/>
      <c r="D217" s="153"/>
      <c r="E217" s="153"/>
      <c r="F217" s="153"/>
    </row>
    <row r="218" spans="2:6" ht="13.2" x14ac:dyDescent="0.25">
      <c r="B218" s="153"/>
      <c r="C218" s="153"/>
      <c r="D218" s="153"/>
      <c r="E218" s="153"/>
      <c r="F218" s="153"/>
    </row>
    <row r="219" spans="2:6" ht="13.2" x14ac:dyDescent="0.25">
      <c r="B219" s="153"/>
      <c r="C219" s="153"/>
      <c r="D219" s="153"/>
      <c r="E219" s="153"/>
      <c r="F219" s="153"/>
    </row>
    <row r="220" spans="2:6" ht="13.2" x14ac:dyDescent="0.25">
      <c r="B220" s="153"/>
      <c r="C220" s="153"/>
      <c r="D220" s="153"/>
      <c r="E220" s="153"/>
      <c r="F220" s="153"/>
    </row>
    <row r="221" spans="2:6" ht="13.2" x14ac:dyDescent="0.25">
      <c r="B221" s="153"/>
      <c r="C221" s="153"/>
      <c r="D221" s="153"/>
      <c r="E221" s="153"/>
      <c r="F221" s="153"/>
    </row>
    <row r="222" spans="2:6" ht="13.2" x14ac:dyDescent="0.25">
      <c r="B222" s="153"/>
      <c r="C222" s="153"/>
      <c r="D222" s="153"/>
      <c r="E222" s="153"/>
      <c r="F222" s="153"/>
    </row>
    <row r="223" spans="2:6" ht="13.2" x14ac:dyDescent="0.25">
      <c r="B223" s="153"/>
      <c r="C223" s="153"/>
      <c r="D223" s="153"/>
      <c r="E223" s="153"/>
      <c r="F223" s="153"/>
    </row>
    <row r="224" spans="2:6" ht="13.2" x14ac:dyDescent="0.25">
      <c r="B224" s="153"/>
      <c r="C224" s="153"/>
      <c r="D224" s="153"/>
      <c r="E224" s="153"/>
      <c r="F224" s="153"/>
    </row>
    <row r="225" spans="2:6" ht="13.2" x14ac:dyDescent="0.25">
      <c r="B225" s="153"/>
      <c r="C225" s="153"/>
      <c r="D225" s="153"/>
      <c r="E225" s="153"/>
      <c r="F225" s="153"/>
    </row>
    <row r="226" spans="2:6" ht="13.2" x14ac:dyDescent="0.25">
      <c r="B226" s="153"/>
      <c r="C226" s="153"/>
      <c r="D226" s="153"/>
      <c r="E226" s="153"/>
      <c r="F226" s="153"/>
    </row>
    <row r="227" spans="2:6" ht="13.2" x14ac:dyDescent="0.25">
      <c r="B227" s="153"/>
      <c r="C227" s="153"/>
      <c r="D227" s="153"/>
      <c r="E227" s="153"/>
      <c r="F227" s="153"/>
    </row>
    <row r="228" spans="2:6" ht="13.2" x14ac:dyDescent="0.25">
      <c r="B228" s="153"/>
      <c r="C228" s="153"/>
      <c r="D228" s="153"/>
      <c r="E228" s="153"/>
      <c r="F228" s="153"/>
    </row>
    <row r="229" spans="2:6" ht="13.2" x14ac:dyDescent="0.25">
      <c r="B229" s="153"/>
      <c r="C229" s="153"/>
      <c r="D229" s="153"/>
      <c r="E229" s="153"/>
      <c r="F229" s="153"/>
    </row>
    <row r="230" spans="2:6" ht="13.2" x14ac:dyDescent="0.25">
      <c r="B230" s="153"/>
      <c r="C230" s="153"/>
      <c r="D230" s="153"/>
      <c r="E230" s="153"/>
      <c r="F230" s="153"/>
    </row>
    <row r="231" spans="2:6" ht="13.2" x14ac:dyDescent="0.25">
      <c r="B231" s="153"/>
      <c r="C231" s="153"/>
      <c r="D231" s="153"/>
      <c r="E231" s="153"/>
      <c r="F231" s="153"/>
    </row>
    <row r="232" spans="2:6" ht="13.2" x14ac:dyDescent="0.25">
      <c r="B232" s="153"/>
      <c r="C232" s="153"/>
      <c r="D232" s="153"/>
      <c r="E232" s="153"/>
      <c r="F232" s="153"/>
    </row>
    <row r="233" spans="2:6" ht="13.2" x14ac:dyDescent="0.25">
      <c r="B233" s="153"/>
      <c r="C233" s="153"/>
      <c r="D233" s="153"/>
      <c r="E233" s="153"/>
      <c r="F233" s="153"/>
    </row>
    <row r="234" spans="2:6" ht="13.2" x14ac:dyDescent="0.25">
      <c r="B234" s="153"/>
      <c r="C234" s="153"/>
      <c r="D234" s="153"/>
      <c r="E234" s="153"/>
      <c r="F234" s="153"/>
    </row>
    <row r="235" spans="2:6" ht="13.2" x14ac:dyDescent="0.25">
      <c r="B235" s="153"/>
      <c r="C235" s="153"/>
      <c r="D235" s="153"/>
      <c r="E235" s="153"/>
      <c r="F235" s="153"/>
    </row>
    <row r="236" spans="2:6" ht="13.2" x14ac:dyDescent="0.25">
      <c r="B236" s="153"/>
      <c r="C236" s="153"/>
      <c r="D236" s="153"/>
      <c r="E236" s="153"/>
      <c r="F236" s="153"/>
    </row>
    <row r="237" spans="2:6" ht="13.2" x14ac:dyDescent="0.25">
      <c r="B237" s="153"/>
      <c r="C237" s="153"/>
      <c r="D237" s="153"/>
      <c r="E237" s="153"/>
      <c r="F237" s="153"/>
    </row>
    <row r="238" spans="2:6" ht="13.2" x14ac:dyDescent="0.25">
      <c r="B238" s="153"/>
      <c r="C238" s="153"/>
      <c r="D238" s="153"/>
      <c r="E238" s="153"/>
      <c r="F238" s="153"/>
    </row>
    <row r="239" spans="2:6" ht="13.2" x14ac:dyDescent="0.25">
      <c r="B239" s="153"/>
      <c r="C239" s="153"/>
      <c r="D239" s="153"/>
      <c r="E239" s="153"/>
      <c r="F239" s="153"/>
    </row>
    <row r="240" spans="2:6" ht="13.2" x14ac:dyDescent="0.25">
      <c r="B240" s="153"/>
      <c r="C240" s="153"/>
      <c r="D240" s="153"/>
      <c r="E240" s="153"/>
      <c r="F240" s="153"/>
    </row>
    <row r="241" spans="2:6" ht="13.2" x14ac:dyDescent="0.25">
      <c r="B241" s="153"/>
      <c r="C241" s="153"/>
      <c r="D241" s="153"/>
      <c r="E241" s="153"/>
      <c r="F241" s="153"/>
    </row>
    <row r="242" spans="2:6" ht="13.2" x14ac:dyDescent="0.25">
      <c r="B242" s="153"/>
      <c r="C242" s="153"/>
      <c r="D242" s="153"/>
      <c r="E242" s="153"/>
      <c r="F242" s="153"/>
    </row>
    <row r="243" spans="2:6" ht="13.2" x14ac:dyDescent="0.25">
      <c r="B243" s="153"/>
      <c r="C243" s="153"/>
      <c r="D243" s="153"/>
      <c r="E243" s="153"/>
      <c r="F243" s="153"/>
    </row>
    <row r="244" spans="2:6" ht="13.2" x14ac:dyDescent="0.25">
      <c r="B244" s="153"/>
      <c r="C244" s="153"/>
      <c r="D244" s="153"/>
      <c r="E244" s="153"/>
      <c r="F244" s="153"/>
    </row>
    <row r="245" spans="2:6" ht="13.2" x14ac:dyDescent="0.25">
      <c r="B245" s="153"/>
      <c r="C245" s="153"/>
      <c r="D245" s="153"/>
      <c r="E245" s="153"/>
      <c r="F245" s="153"/>
    </row>
    <row r="246" spans="2:6" ht="13.2" x14ac:dyDescent="0.25">
      <c r="B246" s="153"/>
      <c r="C246" s="153"/>
      <c r="D246" s="153"/>
      <c r="E246" s="153"/>
      <c r="F246" s="153"/>
    </row>
    <row r="247" spans="2:6" ht="13.2" x14ac:dyDescent="0.25">
      <c r="B247" s="153"/>
      <c r="C247" s="153"/>
      <c r="D247" s="153"/>
      <c r="E247" s="153"/>
      <c r="F247" s="153"/>
    </row>
    <row r="248" spans="2:6" ht="13.2" x14ac:dyDescent="0.25">
      <c r="B248" s="153"/>
      <c r="C248" s="153"/>
      <c r="D248" s="153"/>
      <c r="E248" s="153"/>
      <c r="F248" s="153"/>
    </row>
    <row r="249" spans="2:6" ht="13.2" x14ac:dyDescent="0.25">
      <c r="B249" s="153"/>
      <c r="C249" s="153"/>
      <c r="D249" s="153"/>
      <c r="E249" s="153"/>
      <c r="F249" s="153"/>
    </row>
    <row r="250" spans="2:6" ht="13.2" x14ac:dyDescent="0.25">
      <c r="B250" s="153"/>
      <c r="C250" s="153"/>
      <c r="D250" s="153"/>
      <c r="E250" s="153"/>
      <c r="F250" s="153"/>
    </row>
    <row r="251" spans="2:6" ht="13.2" x14ac:dyDescent="0.25">
      <c r="B251" s="153"/>
      <c r="C251" s="153"/>
      <c r="D251" s="153"/>
      <c r="E251" s="153"/>
      <c r="F251" s="153"/>
    </row>
    <row r="252" spans="2:6" ht="13.2" x14ac:dyDescent="0.25">
      <c r="B252" s="153"/>
      <c r="C252" s="153"/>
      <c r="D252" s="153"/>
      <c r="E252" s="153"/>
      <c r="F252" s="153"/>
    </row>
    <row r="253" spans="2:6" ht="13.2" x14ac:dyDescent="0.25">
      <c r="B253" s="153"/>
      <c r="C253" s="153"/>
      <c r="D253" s="153"/>
      <c r="E253" s="153"/>
      <c r="F253" s="153"/>
    </row>
    <row r="254" spans="2:6" ht="13.2" x14ac:dyDescent="0.25">
      <c r="B254" s="153"/>
      <c r="C254" s="153"/>
      <c r="D254" s="153"/>
      <c r="E254" s="153"/>
      <c r="F254" s="153"/>
    </row>
    <row r="255" spans="2:6" ht="13.2" x14ac:dyDescent="0.25">
      <c r="B255" s="153"/>
      <c r="C255" s="153"/>
      <c r="D255" s="153"/>
      <c r="E255" s="153"/>
      <c r="F255" s="153"/>
    </row>
    <row r="256" spans="2:6" ht="13.2" x14ac:dyDescent="0.25">
      <c r="B256" s="153"/>
      <c r="C256" s="153"/>
      <c r="D256" s="153"/>
      <c r="E256" s="153"/>
      <c r="F256" s="153"/>
    </row>
    <row r="257" spans="2:6" ht="13.2" x14ac:dyDescent="0.25">
      <c r="B257" s="153"/>
      <c r="C257" s="153"/>
      <c r="D257" s="153"/>
      <c r="E257" s="153"/>
      <c r="F257" s="153"/>
    </row>
    <row r="258" spans="2:6" ht="13.2" x14ac:dyDescent="0.25">
      <c r="B258" s="153"/>
      <c r="C258" s="153"/>
      <c r="D258" s="153"/>
      <c r="E258" s="153"/>
      <c r="F258" s="153"/>
    </row>
    <row r="259" spans="2:6" ht="13.2" x14ac:dyDescent="0.25">
      <c r="B259" s="153"/>
      <c r="C259" s="153"/>
      <c r="D259" s="153"/>
      <c r="E259" s="153"/>
      <c r="F259" s="153"/>
    </row>
    <row r="260" spans="2:6" ht="13.2" x14ac:dyDescent="0.25">
      <c r="B260" s="153"/>
      <c r="C260" s="153"/>
      <c r="D260" s="153"/>
      <c r="E260" s="153"/>
      <c r="F260" s="153"/>
    </row>
    <row r="261" spans="2:6" ht="13.2" x14ac:dyDescent="0.25">
      <c r="B261" s="153"/>
      <c r="C261" s="153"/>
      <c r="D261" s="153"/>
      <c r="E261" s="153"/>
      <c r="F261" s="153"/>
    </row>
    <row r="262" spans="2:6" ht="13.2" x14ac:dyDescent="0.25">
      <c r="B262" s="153"/>
      <c r="C262" s="153"/>
      <c r="D262" s="153"/>
      <c r="E262" s="153"/>
      <c r="F262" s="153"/>
    </row>
    <row r="263" spans="2:6" ht="13.2" x14ac:dyDescent="0.25">
      <c r="B263" s="153"/>
      <c r="C263" s="153"/>
      <c r="D263" s="153"/>
      <c r="E263" s="153"/>
      <c r="F263" s="153"/>
    </row>
    <row r="264" spans="2:6" ht="13.2" x14ac:dyDescent="0.25">
      <c r="B264" s="153"/>
      <c r="C264" s="153"/>
      <c r="D264" s="153"/>
      <c r="E264" s="153"/>
      <c r="F264" s="153"/>
    </row>
    <row r="265" spans="2:6" ht="13.2" x14ac:dyDescent="0.25">
      <c r="B265" s="153"/>
      <c r="C265" s="153"/>
      <c r="D265" s="153"/>
      <c r="E265" s="153"/>
      <c r="F265" s="153"/>
    </row>
    <row r="266" spans="2:6" ht="13.2" x14ac:dyDescent="0.25">
      <c r="B266" s="153"/>
      <c r="C266" s="153"/>
      <c r="D266" s="153"/>
      <c r="E266" s="153"/>
      <c r="F266" s="153"/>
    </row>
    <row r="267" spans="2:6" ht="13.2" x14ac:dyDescent="0.25">
      <c r="B267" s="153"/>
      <c r="C267" s="153"/>
      <c r="D267" s="153"/>
      <c r="E267" s="153"/>
      <c r="F267" s="153"/>
    </row>
    <row r="268" spans="2:6" ht="13.2" x14ac:dyDescent="0.25">
      <c r="B268" s="153"/>
      <c r="C268" s="153"/>
      <c r="D268" s="153"/>
      <c r="E268" s="153"/>
      <c r="F268" s="153"/>
    </row>
    <row r="269" spans="2:6" ht="13.2" x14ac:dyDescent="0.25">
      <c r="B269" s="153"/>
      <c r="C269" s="153"/>
      <c r="D269" s="153"/>
      <c r="E269" s="153"/>
      <c r="F269" s="153"/>
    </row>
    <row r="270" spans="2:6" ht="13.2" x14ac:dyDescent="0.25">
      <c r="B270" s="153"/>
      <c r="C270" s="153"/>
      <c r="D270" s="153"/>
      <c r="E270" s="153"/>
      <c r="F270" s="153"/>
    </row>
    <row r="271" spans="2:6" ht="13.2" x14ac:dyDescent="0.25">
      <c r="B271" s="153"/>
      <c r="C271" s="153"/>
      <c r="D271" s="153"/>
      <c r="E271" s="153"/>
      <c r="F271" s="153"/>
    </row>
    <row r="272" spans="2:6" ht="13.2" x14ac:dyDescent="0.25">
      <c r="B272" s="153"/>
      <c r="C272" s="153"/>
      <c r="D272" s="153"/>
      <c r="E272" s="153"/>
      <c r="F272" s="153"/>
    </row>
    <row r="273" spans="2:6" ht="13.2" x14ac:dyDescent="0.25">
      <c r="B273" s="153"/>
      <c r="C273" s="153"/>
      <c r="D273" s="153"/>
      <c r="E273" s="153"/>
      <c r="F273" s="153"/>
    </row>
    <row r="274" spans="2:6" ht="13.2" x14ac:dyDescent="0.25">
      <c r="B274" s="153"/>
      <c r="C274" s="153"/>
      <c r="D274" s="153"/>
      <c r="E274" s="153"/>
      <c r="F274" s="153"/>
    </row>
    <row r="275" spans="2:6" ht="13.2" x14ac:dyDescent="0.25">
      <c r="B275" s="153"/>
      <c r="C275" s="153"/>
      <c r="D275" s="153"/>
      <c r="E275" s="153"/>
      <c r="F275" s="153"/>
    </row>
    <row r="276" spans="2:6" ht="13.2" x14ac:dyDescent="0.25">
      <c r="B276" s="153"/>
      <c r="C276" s="153"/>
      <c r="D276" s="153"/>
      <c r="E276" s="153"/>
      <c r="F276" s="153"/>
    </row>
    <row r="277" spans="2:6" ht="13.2" x14ac:dyDescent="0.25">
      <c r="B277" s="153"/>
      <c r="C277" s="153"/>
      <c r="D277" s="153"/>
      <c r="E277" s="153"/>
      <c r="F277" s="153"/>
    </row>
    <row r="278" spans="2:6" ht="13.2" x14ac:dyDescent="0.25">
      <c r="B278" s="153"/>
      <c r="C278" s="153"/>
      <c r="D278" s="153"/>
      <c r="E278" s="153"/>
      <c r="F278" s="153"/>
    </row>
    <row r="279" spans="2:6" ht="13.2" x14ac:dyDescent="0.25">
      <c r="B279" s="153"/>
      <c r="C279" s="153"/>
      <c r="D279" s="153"/>
      <c r="E279" s="153"/>
      <c r="F279" s="153"/>
    </row>
    <row r="280" spans="2:6" ht="13.2" x14ac:dyDescent="0.25">
      <c r="B280" s="153"/>
      <c r="C280" s="153"/>
      <c r="D280" s="153"/>
      <c r="E280" s="153"/>
      <c r="F280" s="153"/>
    </row>
    <row r="281" spans="2:6" ht="13.2" x14ac:dyDescent="0.25">
      <c r="B281" s="153"/>
      <c r="C281" s="153"/>
      <c r="D281" s="153"/>
      <c r="E281" s="153"/>
      <c r="F281" s="153"/>
    </row>
    <row r="282" spans="2:6" ht="13.2" x14ac:dyDescent="0.25">
      <c r="B282" s="153"/>
      <c r="C282" s="153"/>
      <c r="D282" s="153"/>
      <c r="E282" s="153"/>
      <c r="F282" s="153"/>
    </row>
    <row r="283" spans="2:6" ht="13.2" x14ac:dyDescent="0.25">
      <c r="B283" s="153"/>
      <c r="C283" s="153"/>
      <c r="D283" s="153"/>
      <c r="E283" s="153"/>
      <c r="F283" s="153"/>
    </row>
    <row r="284" spans="2:6" ht="13.2" x14ac:dyDescent="0.25">
      <c r="B284" s="153"/>
      <c r="C284" s="153"/>
      <c r="D284" s="153"/>
      <c r="E284" s="153"/>
      <c r="F284" s="153"/>
    </row>
    <row r="285" spans="2:6" ht="13.2" x14ac:dyDescent="0.25">
      <c r="B285" s="153"/>
      <c r="C285" s="153"/>
      <c r="D285" s="153"/>
      <c r="E285" s="153"/>
      <c r="F285" s="153"/>
    </row>
    <row r="286" spans="2:6" ht="13.2" x14ac:dyDescent="0.25">
      <c r="B286" s="153"/>
      <c r="C286" s="153"/>
      <c r="D286" s="153"/>
      <c r="E286" s="153"/>
      <c r="F286" s="153"/>
    </row>
    <row r="287" spans="2:6" ht="13.2" x14ac:dyDescent="0.25">
      <c r="B287" s="153"/>
      <c r="C287" s="153"/>
      <c r="D287" s="153"/>
      <c r="E287" s="153"/>
      <c r="F287" s="153"/>
    </row>
    <row r="288" spans="2:6" ht="13.2" x14ac:dyDescent="0.25">
      <c r="B288" s="153"/>
      <c r="C288" s="153"/>
      <c r="D288" s="153"/>
      <c r="E288" s="153"/>
      <c r="F288" s="153"/>
    </row>
    <row r="289" spans="2:6" ht="13.2" x14ac:dyDescent="0.25">
      <c r="B289" s="153"/>
      <c r="C289" s="153"/>
      <c r="D289" s="153"/>
      <c r="E289" s="153"/>
      <c r="F289" s="153"/>
    </row>
    <row r="290" spans="2:6" ht="13.2" x14ac:dyDescent="0.25">
      <c r="B290" s="153"/>
      <c r="C290" s="153"/>
      <c r="D290" s="153"/>
      <c r="E290" s="153"/>
      <c r="F290" s="153"/>
    </row>
    <row r="291" spans="2:6" ht="13.2" x14ac:dyDescent="0.25">
      <c r="B291" s="153"/>
      <c r="C291" s="153"/>
      <c r="D291" s="153"/>
      <c r="E291" s="153"/>
      <c r="F291" s="153"/>
    </row>
    <row r="292" spans="2:6" ht="13.2" x14ac:dyDescent="0.25">
      <c r="B292" s="153"/>
      <c r="C292" s="153"/>
      <c r="D292" s="153"/>
      <c r="E292" s="153"/>
      <c r="F292" s="153"/>
    </row>
    <row r="293" spans="2:6" ht="13.2" x14ac:dyDescent="0.25">
      <c r="B293" s="153"/>
      <c r="C293" s="153"/>
      <c r="D293" s="153"/>
      <c r="E293" s="153"/>
      <c r="F293" s="153"/>
    </row>
    <row r="294" spans="2:6" ht="13.2" x14ac:dyDescent="0.25">
      <c r="B294" s="153"/>
      <c r="C294" s="153"/>
      <c r="D294" s="153"/>
      <c r="E294" s="153"/>
      <c r="F294" s="153"/>
    </row>
    <row r="295" spans="2:6" ht="13.2" x14ac:dyDescent="0.25">
      <c r="B295" s="153"/>
      <c r="C295" s="153"/>
      <c r="D295" s="153"/>
      <c r="E295" s="153"/>
      <c r="F295" s="153"/>
    </row>
  </sheetData>
  <mergeCells count="41">
    <mergeCell ref="B44:F44"/>
    <mergeCell ref="C34:D34"/>
    <mergeCell ref="C35:D35"/>
    <mergeCell ref="C36:D36"/>
    <mergeCell ref="C27:D27"/>
    <mergeCell ref="C28:D28"/>
    <mergeCell ref="C29:D29"/>
    <mergeCell ref="C30:D30"/>
    <mergeCell ref="B32:F32"/>
    <mergeCell ref="C41:D41"/>
    <mergeCell ref="C42:D42"/>
    <mergeCell ref="B43:D43"/>
    <mergeCell ref="C37:D37"/>
    <mergeCell ref="C38:D38"/>
    <mergeCell ref="C40:D40"/>
    <mergeCell ref="B39:F39"/>
    <mergeCell ref="C26:D26"/>
    <mergeCell ref="C14:D14"/>
    <mergeCell ref="C31:D31"/>
    <mergeCell ref="C33:D33"/>
    <mergeCell ref="C21:D21"/>
    <mergeCell ref="C22:D22"/>
    <mergeCell ref="C23:D23"/>
    <mergeCell ref="C24:D24"/>
    <mergeCell ref="C25:D25"/>
    <mergeCell ref="B20:F20"/>
    <mergeCell ref="C16:D16"/>
    <mergeCell ref="C17:D17"/>
    <mergeCell ref="C18:D18"/>
    <mergeCell ref="C19:D19"/>
    <mergeCell ref="B6:E6"/>
    <mergeCell ref="B2:F2"/>
    <mergeCell ref="B4:F4"/>
    <mergeCell ref="C15:D15"/>
    <mergeCell ref="C7:D8"/>
    <mergeCell ref="B7:B8"/>
    <mergeCell ref="B9:F9"/>
    <mergeCell ref="C10:D10"/>
    <mergeCell ref="C11:D11"/>
    <mergeCell ref="C12:D12"/>
    <mergeCell ref="C13:D13"/>
  </mergeCells>
  <phoneticPr fontId="55" type="noConversion"/>
  <printOptions horizontalCentered="1" verticalCentered="1"/>
  <pageMargins left="0.78740157480314965" right="0.31496062992125984" top="0.59055118110236227" bottom="0.39370078740157483"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15</vt:i4>
      </vt:variant>
      <vt:variant>
        <vt:lpstr>Intervalos Nomeados</vt:lpstr>
      </vt:variant>
      <vt:variant>
        <vt:i4>21</vt:i4>
      </vt:variant>
    </vt:vector>
  </HeadingPairs>
  <TitlesOfParts>
    <vt:vector size="36" baseType="lpstr">
      <vt:lpstr>RESUMO</vt:lpstr>
      <vt:lpstr>Orçamento</vt:lpstr>
      <vt:lpstr>CRONOGRAMA</vt:lpstr>
      <vt:lpstr>Composição</vt:lpstr>
      <vt:lpstr>Frota Coleta</vt:lpstr>
      <vt:lpstr>BDI</vt:lpstr>
      <vt:lpstr>EQUIPAMENTOS</vt:lpstr>
      <vt:lpstr>MãoDeObra</vt:lpstr>
      <vt:lpstr>ENCARGOS</vt:lpstr>
      <vt:lpstr>ENCARGOS2</vt:lpstr>
      <vt:lpstr>BD</vt:lpstr>
      <vt:lpstr>MAPA DE COTAÇÕES</vt:lpstr>
      <vt:lpstr>Premissas</vt:lpstr>
      <vt:lpstr>mat sinapi 04_2024</vt:lpstr>
      <vt:lpstr>Consumo</vt:lpstr>
      <vt:lpstr>BD!Area_de_impressao</vt:lpstr>
      <vt:lpstr>BDI!Area_de_impressao</vt:lpstr>
      <vt:lpstr>Composição!Area_de_impressao</vt:lpstr>
      <vt:lpstr>CRONOGRAMA!Area_de_impressao</vt:lpstr>
      <vt:lpstr>ENCARGOS!Area_de_impressao</vt:lpstr>
      <vt:lpstr>ENCARGOS2!Area_de_impressao</vt:lpstr>
      <vt:lpstr>EQUIPAMENTOS!Area_de_impressao</vt:lpstr>
      <vt:lpstr>'Frota Coleta'!Area_de_impressao</vt:lpstr>
      <vt:lpstr>MãoDeObra!Area_de_impressao</vt:lpstr>
      <vt:lpstr>'MAPA DE COTAÇÕES'!Area_de_impressao</vt:lpstr>
      <vt:lpstr>Orçamento!Area_de_impressao</vt:lpstr>
      <vt:lpstr>Premissas!Area_de_impressao</vt:lpstr>
      <vt:lpstr>RESUMO!Area_de_impressao</vt:lpstr>
      <vt:lpstr>BD!Titulos_de_impressao</vt:lpstr>
      <vt:lpstr>Composição!Titulos_de_impressao</vt:lpstr>
      <vt:lpstr>CRONOGRAMA!Titulos_de_impressao</vt:lpstr>
      <vt:lpstr>EQUIPAMENTOS!Titulos_de_impressao</vt:lpstr>
      <vt:lpstr>MãoDeObra!Titulos_de_impressao</vt:lpstr>
      <vt:lpstr>'MAPA DE COTAÇÕES'!Titulos_de_impressao</vt:lpstr>
      <vt:lpstr>Orçamento!Titulos_de_impressao</vt:lpstr>
      <vt:lpstr>RESUMO!Titulos_de_impressao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SAG</dc:creator>
  <cp:lastModifiedBy>GESTÃO</cp:lastModifiedBy>
  <cp:lastPrinted>2026-01-28T18:54:58Z</cp:lastPrinted>
  <dcterms:created xsi:type="dcterms:W3CDTF">2005-02-13T11:39:34Z</dcterms:created>
  <dcterms:modified xsi:type="dcterms:W3CDTF">2026-07-09T19:30:54Z</dcterms:modified>
</cp:coreProperties>
</file>